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180" windowWidth="9660" windowHeight="4905" tabRatio="485" activeTab="0"/>
  </bookViews>
  <sheets>
    <sheet name="PL" sheetId="1" r:id="rId1"/>
    <sheet name="BS" sheetId="2" r:id="rId2"/>
    <sheet name="CF" sheetId="3" r:id="rId3"/>
    <sheet name="EQ" sheetId="4" r:id="rId4"/>
    <sheet name="NT" sheetId="5" r:id="rId5"/>
  </sheets>
  <definedNames>
    <definedName name="_xlnm.Print_Area" localSheetId="1">'BS'!$A$1:$J$55</definedName>
    <definedName name="_xlnm.Print_Area" localSheetId="2">'CF'!$A$1:$J$55</definedName>
    <definedName name="_xlnm.Print_Area" localSheetId="3">'EQ'!$A$1:$R$29</definedName>
    <definedName name="_xlnm.Print_Area" localSheetId="0">'PL'!$A$1:$O$47</definedName>
    <definedName name="_xlnm.Print_Titles" localSheetId="4">'NT'!$1:$7</definedName>
  </definedNames>
  <calcPr fullCalcOnLoad="1"/>
</workbook>
</file>

<file path=xl/sharedStrings.xml><?xml version="1.0" encoding="utf-8"?>
<sst xmlns="http://schemas.openxmlformats.org/spreadsheetml/2006/main" count="323" uniqueCount="267">
  <si>
    <t>(Incorporated in Malaysia)</t>
  </si>
  <si>
    <t>RM '000</t>
  </si>
  <si>
    <t>BY ORDER OF THE BOARD</t>
  </si>
  <si>
    <t>CHAI CHURN HWA (MAICSA 0811600)</t>
  </si>
  <si>
    <t>Company Secretaries</t>
  </si>
  <si>
    <t>Penang</t>
  </si>
  <si>
    <t xml:space="preserve"> </t>
  </si>
  <si>
    <t>RM'000</t>
  </si>
  <si>
    <t>Current Assets</t>
  </si>
  <si>
    <t>Current Liabilities</t>
  </si>
  <si>
    <t xml:space="preserve">      Reserves</t>
  </si>
  <si>
    <t>Secured</t>
  </si>
  <si>
    <t>Unsecured</t>
  </si>
  <si>
    <t>Bank overdrafts</t>
  </si>
  <si>
    <t xml:space="preserve">Taxation </t>
  </si>
  <si>
    <t>b)</t>
  </si>
  <si>
    <t>Dividend</t>
  </si>
  <si>
    <t>Current</t>
  </si>
  <si>
    <t>Preceding Year</t>
  </si>
  <si>
    <t>Year</t>
  </si>
  <si>
    <t>Corresponding</t>
  </si>
  <si>
    <t>To Date</t>
  </si>
  <si>
    <t>Period</t>
  </si>
  <si>
    <t>Financial Year</t>
  </si>
  <si>
    <t>As At Preceding</t>
  </si>
  <si>
    <t>Short term borrowings</t>
  </si>
  <si>
    <t>Bills Discounted</t>
  </si>
  <si>
    <t>Net Tangible Assets per Share (sen)</t>
  </si>
  <si>
    <t>check balance</t>
  </si>
  <si>
    <t>Net Current Assets</t>
  </si>
  <si>
    <t>Various</t>
  </si>
  <si>
    <t>Income tax</t>
  </si>
  <si>
    <t>Deferred tax</t>
  </si>
  <si>
    <t>Revolving credit</t>
  </si>
  <si>
    <t>Export credit refinancing</t>
  </si>
  <si>
    <t>All borrowings are denominated in Ringgit Malaysia.</t>
  </si>
  <si>
    <t>Current portion of term loan</t>
  </si>
  <si>
    <t>Quarter Ended</t>
  </si>
  <si>
    <t>End</t>
  </si>
  <si>
    <t>c)</t>
  </si>
  <si>
    <t>Long term borrowings</t>
  </si>
  <si>
    <t>Term loan</t>
  </si>
  <si>
    <t xml:space="preserve">         Amount(in Thousand)</t>
  </si>
  <si>
    <t>Instrument</t>
  </si>
  <si>
    <t>Contract date</t>
  </si>
  <si>
    <t>Terms</t>
  </si>
  <si>
    <t>RM equivalent</t>
  </si>
  <si>
    <t>Foreign currency</t>
  </si>
  <si>
    <t>Foreign Exchange Forward Contract</t>
  </si>
  <si>
    <t>Quarter</t>
  </si>
  <si>
    <t xml:space="preserve">a) </t>
  </si>
  <si>
    <t xml:space="preserve">Revenue </t>
  </si>
  <si>
    <t xml:space="preserve">        Inventories </t>
  </si>
  <si>
    <t xml:space="preserve">Property, Plant and Equipment </t>
  </si>
  <si>
    <t xml:space="preserve">Goodwill on Consolidation </t>
  </si>
  <si>
    <t xml:space="preserve">        Short term borrowings</t>
  </si>
  <si>
    <t xml:space="preserve">        Provision for taxation</t>
  </si>
  <si>
    <t xml:space="preserve">      Share capital</t>
  </si>
  <si>
    <t>30/06/2002</t>
  </si>
  <si>
    <t xml:space="preserve">(Incorporated in Malaysia) </t>
  </si>
  <si>
    <t xml:space="preserve">Operating expenses </t>
  </si>
  <si>
    <t xml:space="preserve">Other operating income </t>
  </si>
  <si>
    <t xml:space="preserve">Profit from operations </t>
  </si>
  <si>
    <t xml:space="preserve">Finance cost </t>
  </si>
  <si>
    <t xml:space="preserve">Profit before tax </t>
  </si>
  <si>
    <t xml:space="preserve">Income tax expense </t>
  </si>
  <si>
    <t xml:space="preserve">Profit after tax </t>
  </si>
  <si>
    <t>Minority interests</t>
  </si>
  <si>
    <t xml:space="preserve">Earnings per share (sen) </t>
  </si>
  <si>
    <t xml:space="preserve">- Basic </t>
  </si>
  <si>
    <t xml:space="preserve">- Diluted </t>
  </si>
  <si>
    <r>
      <t>CHEE WAH CORPORATION BERHAD</t>
    </r>
    <r>
      <rPr>
        <sz val="10"/>
        <rFont val="Arial Tur"/>
        <family val="2"/>
      </rPr>
      <t>(32250-D)</t>
    </r>
  </si>
  <si>
    <t xml:space="preserve">       Tax recoverable </t>
  </si>
  <si>
    <t xml:space="preserve">        Trade and other receivables </t>
  </si>
  <si>
    <t xml:space="preserve">       Deposits, cash &amp; bank balances</t>
  </si>
  <si>
    <t xml:space="preserve">        Trade and other payables </t>
  </si>
  <si>
    <t xml:space="preserve">Long Term Liabilities </t>
  </si>
  <si>
    <t xml:space="preserve">Minority Interest </t>
  </si>
  <si>
    <r>
      <t xml:space="preserve">CHEE WAH CORPORATION BERHAD </t>
    </r>
    <r>
      <rPr>
        <sz val="10"/>
        <rFont val="Arial Tur"/>
        <family val="2"/>
      </rPr>
      <t>(32250-D)</t>
    </r>
  </si>
  <si>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</si>
  <si>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</si>
  <si>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</si>
  <si>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</si>
  <si>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</si>
  <si>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</si>
  <si>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</si>
  <si>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</si>
  <si>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</si>
  <si>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</si>
  <si>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</si>
  <si>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</si>
  <si>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</si>
  <si>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</si>
  <si>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</si>
  <si>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Note:</t>
  </si>
  <si>
    <t>Profit before tax</t>
  </si>
  <si>
    <t>CONDENSED CONSOLIDATED STATEMENTS OF CHANGES IN EQUITY</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</si>
  <si>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</si>
  <si>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</si>
  <si>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</si>
  <si>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</si>
  <si>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</si>
  <si>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</si>
  <si>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</si>
  <si>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</si>
  <si>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 xml:space="preserve">Movements during the period (cumulative) </t>
  </si>
  <si>
    <t>Restated balance</t>
  </si>
  <si>
    <t>As At End Of</t>
  </si>
  <si>
    <t>EXPLANATORY NOTES TO CONDENSED FINANCIAL STATEMENTS</t>
  </si>
  <si>
    <t>Accounting Policies and Methods of Computation</t>
  </si>
  <si>
    <t>Preceding Financial Year</t>
  </si>
  <si>
    <t>As</t>
  </si>
  <si>
    <t xml:space="preserve">As </t>
  </si>
  <si>
    <t>previously</t>
  </si>
  <si>
    <t>stated</t>
  </si>
  <si>
    <t>Reserves</t>
  </si>
  <si>
    <t>Issuance, Cancellations, Repurchases, Resale and Repayments of Debt and Equity Securities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</si>
  <si>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</si>
  <si>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</si>
  <si>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</si>
  <si>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</si>
  <si>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</si>
  <si>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</si>
  <si>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</si>
  <si>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</si>
  <si>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</si>
  <si>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</si>
  <si>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</si>
  <si>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</si>
  <si>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</si>
  <si>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</si>
  <si>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</si>
  <si>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</si>
  <si>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No interim dividend has been recommended.</t>
  </si>
  <si>
    <t>Earnings Per Share</t>
  </si>
  <si>
    <t xml:space="preserve">Basic earnings per share (sen) </t>
  </si>
  <si>
    <t xml:space="preserve">Diluted earnings per share (sen) </t>
  </si>
  <si>
    <t>CONDENSED CONSOLIDATED INCOME STATEMENTS</t>
  </si>
  <si>
    <t>CONDENSED CONSOLIDATED BALANCE SHEETS</t>
  </si>
  <si>
    <t xml:space="preserve">Interest paid </t>
  </si>
  <si>
    <t xml:space="preserve">Tax paid </t>
  </si>
  <si>
    <t xml:space="preserve">Retirement benefit paid </t>
  </si>
  <si>
    <t>There are no comparative figures as this is the first interim financial statements prepared in accordance with MASB 26 Interim Financial Reporting.</t>
  </si>
  <si>
    <t xml:space="preserve">Net cash flow from financing activities </t>
  </si>
  <si>
    <t>Ended 30/06/2002</t>
  </si>
  <si>
    <t xml:space="preserve">restated </t>
  </si>
  <si>
    <t>Deferred Assets</t>
  </si>
  <si>
    <t xml:space="preserve">Deferred assets </t>
  </si>
  <si>
    <t xml:space="preserve">(The Condensed Consolidated Income Statements should be read in conjuction with the Annual Financial Statements for the year ended 30 June 2002) </t>
  </si>
  <si>
    <t>(The Condensed Consolidated Cash Flow Statement should be read in conjuction with the Annual Financial Statements for the year ended 30 June 2002)</t>
  </si>
  <si>
    <t xml:space="preserve">There is no segmental information as the Group's activities fall within one sector of operations and are predominantly carried out in Malaysia. </t>
  </si>
  <si>
    <t>ANG JOO SEONG (MIA 10160)</t>
  </si>
  <si>
    <t xml:space="preserve">Net profit for the period </t>
  </si>
  <si>
    <t>Balance as at 01/07/2002</t>
  </si>
  <si>
    <t xml:space="preserve">Prior year adjustments </t>
  </si>
  <si>
    <t>1. There are no comparative figures as this is the first interim financial statements prepared in accordance with MASB 26 Interim Financial Reporting.</t>
  </si>
  <si>
    <t>Operating profit before changes in working capital</t>
  </si>
  <si>
    <t xml:space="preserve">Shareholders' equity </t>
  </si>
  <si>
    <t xml:space="preserve">Net Tangible Assets per Share (sen) </t>
  </si>
  <si>
    <t xml:space="preserve">Shareholders' Equity </t>
  </si>
  <si>
    <t xml:space="preserve">2. Prior year adjustment arose due to application of MASB 25, Income Taxes. </t>
  </si>
  <si>
    <t xml:space="preserve">Qualification of Financial Statements </t>
  </si>
  <si>
    <t xml:space="preserve">Seasonal or Cyclical Factors </t>
  </si>
  <si>
    <t>Due to the nature of its products and the market demand, the Group's revenue is lower in the third quarter as compared to the remaining quarters in the financial year.</t>
  </si>
  <si>
    <t xml:space="preserve">Nature and Amount of Unusual Items </t>
  </si>
  <si>
    <t>There are no items affecting the current quarter's assets, liabilities, equity, net income or cash flows that are unusual because of their nature, size or incidence.</t>
  </si>
  <si>
    <t>Nature and Amount of Changes in Estimates</t>
  </si>
  <si>
    <t>There were no issuance, cancellation, repurchase, resale and repayment of debt and equity securities during the current quarter.</t>
  </si>
  <si>
    <t xml:space="preserve">Valuation of Property, Plant and Equipment </t>
  </si>
  <si>
    <t>The contingent liabilities for the Group are as follows :</t>
  </si>
  <si>
    <t>There were no contingent assets as at the end of the current quarter or last financial year ended 30/06/2002.</t>
  </si>
  <si>
    <t xml:space="preserve">Review of Performance </t>
  </si>
  <si>
    <t xml:space="preserve">PART B : REQUIREMENTS OF PARA 9.22 KLSE LISTING REQUIREMENTS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</si>
  <si>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</si>
  <si>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</si>
  <si>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</si>
  <si>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</si>
  <si>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</si>
  <si>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</si>
  <si>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</si>
  <si>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</si>
  <si>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</si>
  <si>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</si>
  <si>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</si>
  <si>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</si>
  <si>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</si>
  <si>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</si>
  <si>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</si>
  <si>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</si>
  <si>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</si>
  <si>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</si>
  <si>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</si>
  <si>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</si>
  <si>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</si>
  <si>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</si>
  <si>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</si>
  <si>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</si>
  <si>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</si>
  <si>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</si>
  <si>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Barring any unforeseen circumstances, the Board expects the Group to continue this financial performance in the remaining quarters for the financial year ending 30 June 2003.</t>
  </si>
  <si>
    <t xml:space="preserve">Off Balance Sheet Financial Instruments </t>
  </si>
  <si>
    <t>There are no significant market risks associated with the disclosed instruments while the exchange gains or losses on forward contract are recognised in the Income Statements upon realisation.</t>
  </si>
  <si>
    <t>Net profit for the period (RM'000)</t>
  </si>
  <si>
    <t>Number of ordinary shares ('000)</t>
  </si>
  <si>
    <t xml:space="preserve">As at beginning of the period </t>
  </si>
  <si>
    <t xml:space="preserve">Effects of weighted average number of shares issued during the year </t>
  </si>
  <si>
    <t xml:space="preserve">Basic weighted average number of share </t>
  </si>
  <si>
    <t xml:space="preserve">Effect of share options </t>
  </si>
  <si>
    <t xml:space="preserve">Diluted weighted average number of share </t>
  </si>
  <si>
    <t xml:space="preserve">Unaudited </t>
  </si>
  <si>
    <t>There are no major changes in estimates from those of the prior financial year which have a material effect in the current quarter.</t>
  </si>
  <si>
    <t>No dividend was paid during the current quarter.</t>
  </si>
  <si>
    <t>There were no material events subsequent to the end of the current quarter that have not been reflected in the financial statements for the current quarter.</t>
  </si>
  <si>
    <t xml:space="preserve">There were no profit forecast published. </t>
  </si>
  <si>
    <t>There were no sale of unquoted investments and/or properties for the current quarter and financial year to date.</t>
  </si>
  <si>
    <t>Deposits, cash &amp; bank balances</t>
  </si>
  <si>
    <t>Bank overdratfs</t>
  </si>
  <si>
    <t>Individual Quarter</t>
  </si>
  <si>
    <t>Cumulative Quarter</t>
  </si>
  <si>
    <t>Intangible Assets</t>
  </si>
  <si>
    <t xml:space="preserve">Deferred Liabilities </t>
  </si>
  <si>
    <t xml:space="preserve">Deferred liabilities </t>
  </si>
  <si>
    <t xml:space="preserve">PART A : REQUIREMENTS OF MASB 26 INTERIM FINANCIAL REPORTING </t>
  </si>
  <si>
    <t>(The Condensed Consolidated Statements of Changes in Equity should be read in conjuction with the Annual Financial Statements for the year ended 30 June 2002)</t>
  </si>
  <si>
    <t>The accounting policies and presentation adopted for the interim financial statements are consistent with those adopted for the annual financial statements for the year ended 30 June 2002 except for the adoption of MASB 25, Income Taxes. The following comparative figures have been restated to reflect the impact of the provision for the deferred tax after the balance sheet date :-</t>
  </si>
  <si>
    <t>The auditors' report of the preceding annual financial statements was not subject to any qualification.</t>
  </si>
  <si>
    <t>The property, plant and equipment which were revalued have been brought forward from the previous financial statements and there were no revaluation of property, plant and equipment during the current quarter.</t>
  </si>
  <si>
    <t>Cash and cash equivalents at end of the period consist of :-</t>
  </si>
  <si>
    <t>20 August 2003.</t>
  </si>
  <si>
    <t xml:space="preserve">Bankers' acceptances and trust receipts </t>
  </si>
  <si>
    <t xml:space="preserve">As restated </t>
  </si>
  <si>
    <t xml:space="preserve">No. of shares </t>
  </si>
  <si>
    <t xml:space="preserve">As previously </t>
  </si>
  <si>
    <t xml:space="preserve">reported </t>
  </si>
  <si>
    <t>No. of shares</t>
  </si>
  <si>
    <t>('000)</t>
  </si>
  <si>
    <t>Weighted average number of ordinary shares in issue during the period</t>
  </si>
  <si>
    <t>Enlarged weighted average number of ordinary shares in issue during the period</t>
  </si>
  <si>
    <t>The weighted avarage number of ordinary shares for 2001 has been restated as follows due to the issue of bonus shares during the financial year ended 30/06/2002 :-</t>
  </si>
  <si>
    <t>1st Quarter</t>
  </si>
  <si>
    <t>The Board of Directors of CHEE WAH CORPORATION BERHAD is pleased to announce the consolidated results for the second quarter ended 31/12/2002. The figures have not been audited.</t>
  </si>
  <si>
    <t>31/12/2002</t>
  </si>
  <si>
    <t>31/12/2001</t>
  </si>
  <si>
    <t>There were no changes in the composition of the Group for the financial period under review such as business combination,acquisition or disposal of subsidiaries and long term investments, restructurings and discontinuing operations.</t>
  </si>
  <si>
    <t>Breakdown of taxation as at 31/12/2002 are as follows :-</t>
  </si>
  <si>
    <t>There were no corporate proposals, which have been announced but not completed as at 19/02/2003.</t>
  </si>
  <si>
    <t>Group borrowings as at 31/12/2002 are as follows:-</t>
  </si>
  <si>
    <t>The off balance sheet financial instruments as at 19/02/2003 are as follows :-</t>
  </si>
  <si>
    <t xml:space="preserve">1 - 6 months </t>
  </si>
  <si>
    <t>USD600</t>
  </si>
  <si>
    <t>The Group is not engaged in any material litigation as at 19/02/2003.</t>
  </si>
  <si>
    <t>25 February 2003</t>
  </si>
  <si>
    <t>Balance as at 31/12/2002</t>
  </si>
  <si>
    <t xml:space="preserve">The last date to exercise the balance of 2,156,000 shares granted under the ESOS but not exercised is </t>
  </si>
  <si>
    <t>Exchange Reserve</t>
  </si>
  <si>
    <t>Audited *</t>
  </si>
  <si>
    <t>(The Condensed Consolidated Balance Sheets should be read in conjuction with the Annual Financial Statements for the year ended 30 June 2002)</t>
  </si>
  <si>
    <t>* Audited except for certain balances that have been restated to take into account the effect of the change in accounting policy with respect to MASB25 Income Taxes.  Details disclosed under Note A1.</t>
  </si>
  <si>
    <t>The effective tax rate of 21% for the current quarter which is lower than the statutory tax rate was mainly due to the availability of double deduction incentives and capital gains.</t>
  </si>
  <si>
    <t>Current year prospect for the Group is good. Various plans presently implemented should improve the Group's revenue as well as profit.</t>
  </si>
  <si>
    <t>Current Year To Date</t>
  </si>
  <si>
    <t>Adjustments for non - cash flow items :</t>
  </si>
  <si>
    <t>Net cash flows used in operating activities</t>
  </si>
  <si>
    <t xml:space="preserve">Net cash flow used in investing activities </t>
  </si>
  <si>
    <t xml:space="preserve">These interim financial statements are unaudited and have been prepared in accordance with MASB 26, Interim Financial Reporting and paragraph 9.22 of the Kuala Lumpur Stock Exchange Listing Requirements, and should be read in conjunction with the Group's annual financial statements for the year ended 30 June 2002. </t>
  </si>
  <si>
    <t>The Group recorded a profit before tax of RM0.907 million in the current quarter as compared to RM0.623 million recorded in the immediate preceding quarter. The increase in profit before tax is in line with the increase in revenue. There are no exceptional operational or economic factors which have contributed to any changes in the results of the current quarter.</t>
  </si>
  <si>
    <t>The current quarter revenue amounting to RM26.349 million was higher than the RM25.085 million posted in the preceding year corresponding period by RM1.264 million. The higher volume of sales for export market has contributed to the increase in the revenue, and also resulted in an increase of RM0.271 million in profit before tax as compared to the preceding year corresponding period. The current quarter net profit of RM0.712 million was lower than the RM0.816 million posted in the preceding year corresponding period. The decrease in net profit was mainly due to the income tax expense recorded in current quarter as compared to the income tax written back in preceding year corresponding period.</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</si>
</sst>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quot;\&quot;#,##0;[Red]&quot;\&quot;\-#,##0"/>
    <numFmt numFmtId="194" formatCode="&quot;\&quot;#,##0.00;&quot;\&quot;\-#,##0.00"/>
    <numFmt numFmtId="195" formatCode="&quot;\&quot;#,##0.00;[Red]&quot;\&quot;\-#,##0.00"/>
    <numFmt numFmtId="196" formatCode="_ &quot;\&quot;* #,##0_ ;_ &quot;\&quot;* \-#,##0_ ;_ &quot;\&quot;* &quot;-&quot;_ ;_ @_ "/>
    <numFmt numFmtId="197" formatCode="_ &quot;\&quot;* #,##0.00_ ;_ &quot;\&quot;* \-#,##0.00_ ;_ &quot;\&quot;* &quot;-&quot;??_ ;_ @_ "/>
    <numFmt numFmtId="198" formatCode="#,##0.0_);\(#,##0.0\)"/>
    <numFmt numFmtId="199" formatCode="0."/>
    <numFmt numFmtId="200" formatCode="_(* #,##0.0_);_(* \(#,##0.0\);_(* &quot;-&quot;??_);_(@_)"/>
    <numFmt numFmtId="201" formatCode="_(* #,##0_);_(* \(#,##0\);_(* &quot;-&quot;??_);_(@_)"/>
    <numFmt numFmtId="202" formatCode="#,##0.0_);[Red]\(#,##0.0\)"/>
    <numFmt numFmtId="203" formatCode="0_)"/>
    <numFmt numFmtId="204" formatCode="dd/mm/yyyy"/>
    <numFmt numFmtId="205" formatCode="#,##0.0;[Red]\-#,##0.0"/>
    <numFmt numFmtId="206" formatCode="_(* #,##0.000_);_(* \(#,##0.000\);_(* &quot;-&quot;??_);_(@_)"/>
    <numFmt numFmtId="207" formatCode="_(* #,##0.0000_);_(* \(#,##0.0000\);_(* &quot;-&quot;??_);_(@_)"/>
    <numFmt numFmtId="208" formatCode="&quot;Yes&quot;;&quot;Yes&quot;;&quot;No&quot;"/>
    <numFmt numFmtId="209" formatCode="&quot;True&quot;;&quot;True&quot;;&quot;False&quot;"/>
    <numFmt numFmtId="210" formatCode="&quot;On&quot;;&quot;On&quot;;&quot;Off&quot;"/>
    <numFmt numFmtId="211" formatCode="_(* #,##0.0_);_(* \(#,##0.0\);_(* &quot;-&quot;_);_(@_)"/>
    <numFmt numFmtId="212" formatCode="_(* #,##0.00_);_(* \(#,##0.00\);_(* &quot;-&quot;_);_(@_)"/>
    <numFmt numFmtId="213" formatCode="_-* #,##0_-;\-* #,##0_-;_-* &quot;-&quot;??_-;_-@_-"/>
    <numFmt numFmtId="214" formatCode="dd/mm/yyyy"/>
    <numFmt numFmtId="215" formatCode="_(* #,##0.0_);_(* \(#,##0.0\);_(* &quot;-&quot;?_);_(@_)"/>
  </numFmts>
  <fonts count="22">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sz val="8"/>
      <name val="Arial Narrow"/>
      <family val="2"/>
    </font>
    <font>
      <b/>
      <u val="single"/>
      <sz val="12"/>
      <name val="Arial Narrow"/>
      <family val="2"/>
    </font>
    <font>
      <b/>
      <sz val="12"/>
      <name val="Arial Narrow"/>
      <family val="2"/>
    </font>
    <font>
      <sz val="10"/>
      <name val="Tahoma"/>
      <family val="2"/>
    </font>
    <font>
      <b/>
      <sz val="10"/>
      <name val="Arial Tur"/>
      <family val="2"/>
    </font>
    <font>
      <sz val="16"/>
      <name val="Arial Tur"/>
      <family val="2"/>
    </font>
    <font>
      <sz val="10"/>
      <name val="Arial Tur"/>
      <family val="2"/>
    </font>
    <font>
      <b/>
      <sz val="12"/>
      <name val="Arial Tur"/>
      <family val="2"/>
    </font>
    <font>
      <sz val="8"/>
      <name val="Arial Tur"/>
      <family val="2"/>
    </font>
    <font>
      <b/>
      <u val="single"/>
      <sz val="12"/>
      <name val="Arial Tur"/>
      <family val="2"/>
    </font>
    <font>
      <u val="single"/>
      <sz val="10"/>
      <name val="Arial Tur"/>
      <family val="2"/>
    </font>
    <font>
      <sz val="11"/>
      <name val="Arial Tur"/>
      <family val="2"/>
    </font>
    <font>
      <b/>
      <sz val="10"/>
      <name val="Arial"/>
      <family val="2"/>
    </font>
    <font>
      <b/>
      <u val="single"/>
      <sz val="10"/>
      <name val="Arial Tur"/>
      <family val="2"/>
    </font>
    <font>
      <i/>
      <sz val="10"/>
      <name val="Arial Tur"/>
      <family val="2"/>
    </font>
    <font>
      <b/>
      <sz val="10"/>
      <name val="Arial Black"/>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thin"/>
      <bottom style="thin"/>
    </border>
    <border>
      <left>
        <color indexed="63"/>
      </left>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262">
    <xf numFmtId="37" fontId="0" fillId="0" borderId="0" xfId="0" applyAlignment="1">
      <alignment/>
    </xf>
    <xf numFmtId="37" fontId="4" fillId="0" borderId="0" xfId="0" applyFont="1" applyAlignment="1">
      <alignment/>
    </xf>
    <xf numFmtId="37" fontId="5" fillId="0" borderId="0" xfId="0" applyFont="1" applyAlignment="1">
      <alignment/>
    </xf>
    <xf numFmtId="37" fontId="5" fillId="0" borderId="0" xfId="0" applyFont="1" applyAlignment="1">
      <alignment horizontal="left"/>
    </xf>
    <xf numFmtId="37" fontId="5" fillId="0" borderId="0" xfId="0" applyFont="1" applyAlignment="1" applyProtection="1">
      <alignment horizontal="centerContinuous" vertical="center"/>
      <protection/>
    </xf>
    <xf numFmtId="37" fontId="5" fillId="0" borderId="0" xfId="0" applyFont="1" applyAlignment="1" applyProtection="1">
      <alignment/>
      <protection/>
    </xf>
    <xf numFmtId="37" fontId="6" fillId="0" borderId="0" xfId="0" applyFont="1" applyAlignment="1">
      <alignment/>
    </xf>
    <xf numFmtId="0" fontId="5" fillId="0" borderId="0" xfId="19" applyFont="1">
      <alignment/>
      <protection/>
    </xf>
    <xf numFmtId="0" fontId="5" fillId="0" borderId="0" xfId="19" applyFont="1" applyAlignment="1">
      <alignment horizontal="center"/>
      <protection/>
    </xf>
    <xf numFmtId="0" fontId="5" fillId="0" borderId="0" xfId="19" applyFont="1" applyAlignment="1">
      <alignment horizontal="left"/>
      <protection/>
    </xf>
    <xf numFmtId="0" fontId="5" fillId="0" borderId="0" xfId="19" applyFont="1" applyBorder="1" applyAlignment="1">
      <alignment horizontal="center"/>
      <protection/>
    </xf>
    <xf numFmtId="0" fontId="5" fillId="0" borderId="0" xfId="19" applyFont="1" applyBorder="1">
      <alignment/>
      <protection/>
    </xf>
    <xf numFmtId="38" fontId="5" fillId="0" borderId="0" xfId="19" applyNumberFormat="1" applyFont="1" applyAlignment="1">
      <alignment horizontal="center"/>
      <protection/>
    </xf>
    <xf numFmtId="37" fontId="5" fillId="0" borderId="0" xfId="0" applyFont="1" applyAlignment="1">
      <alignment horizontal="right"/>
    </xf>
    <xf numFmtId="0" fontId="5" fillId="0" borderId="0" xfId="19" applyFont="1" applyAlignment="1">
      <alignment horizontal="right"/>
      <protection/>
    </xf>
    <xf numFmtId="38" fontId="5" fillId="0" borderId="0" xfId="19" applyNumberFormat="1" applyFont="1" applyAlignment="1">
      <alignment horizontal="right"/>
      <protection/>
    </xf>
    <xf numFmtId="39" fontId="5" fillId="0" borderId="0" xfId="0" applyNumberFormat="1" applyFont="1" applyAlignment="1">
      <alignment/>
    </xf>
    <xf numFmtId="39" fontId="5" fillId="0" borderId="0" xfId="0" applyNumberFormat="1" applyFont="1" applyAlignment="1">
      <alignment horizontal="right"/>
    </xf>
    <xf numFmtId="37" fontId="5" fillId="0" borderId="0" xfId="0" applyFont="1" applyAlignment="1" quotePrefix="1">
      <alignment/>
    </xf>
    <xf numFmtId="41" fontId="5" fillId="0" borderId="0" xfId="0" applyNumberFormat="1" applyFont="1" applyBorder="1" applyAlignment="1">
      <alignment horizontal="right"/>
    </xf>
    <xf numFmtId="41" fontId="5" fillId="0" borderId="0" xfId="0" applyNumberFormat="1" applyFont="1" applyBorder="1" applyAlignment="1">
      <alignment/>
    </xf>
    <xf numFmtId="212" fontId="5" fillId="0" borderId="0" xfId="15" applyNumberFormat="1" applyFont="1" applyBorder="1" applyAlignment="1">
      <alignment horizontal="right"/>
    </xf>
    <xf numFmtId="212" fontId="5" fillId="0" borderId="0" xfId="0" applyNumberFormat="1" applyFont="1" applyBorder="1" applyAlignment="1">
      <alignment horizontal="right"/>
    </xf>
    <xf numFmtId="37" fontId="5" fillId="0" borderId="0" xfId="0" applyFont="1" applyBorder="1" applyAlignment="1">
      <alignment/>
    </xf>
    <xf numFmtId="212" fontId="5" fillId="0" borderId="0" xfId="0" applyNumberFormat="1" applyFont="1" applyBorder="1" applyAlignment="1">
      <alignment/>
    </xf>
    <xf numFmtId="0" fontId="7" fillId="0" borderId="0" xfId="19" applyFont="1" applyBorder="1">
      <alignment/>
      <protection/>
    </xf>
    <xf numFmtId="37" fontId="6" fillId="0" borderId="0" xfId="0" applyFont="1" applyBorder="1" applyAlignment="1" applyProtection="1">
      <alignment/>
      <protection/>
    </xf>
    <xf numFmtId="37" fontId="6" fillId="0" borderId="0" xfId="0" applyFont="1" applyBorder="1" applyAlignment="1">
      <alignment/>
    </xf>
    <xf numFmtId="37" fontId="5" fillId="0" borderId="1" xfId="0" applyFont="1" applyBorder="1" applyAlignment="1">
      <alignment/>
    </xf>
    <xf numFmtId="37" fontId="5" fillId="0" borderId="2" xfId="0" applyFont="1" applyBorder="1" applyAlignment="1">
      <alignment/>
    </xf>
    <xf numFmtId="37" fontId="5" fillId="0" borderId="3" xfId="0" applyFont="1" applyBorder="1" applyAlignment="1">
      <alignment/>
    </xf>
    <xf numFmtId="37" fontId="5" fillId="0" borderId="4" xfId="0" applyFont="1" applyBorder="1" applyAlignment="1">
      <alignment/>
    </xf>
    <xf numFmtId="37" fontId="5" fillId="0" borderId="5" xfId="0" applyFont="1" applyBorder="1" applyAlignment="1">
      <alignment horizontal="left"/>
    </xf>
    <xf numFmtId="37" fontId="5" fillId="0" borderId="5" xfId="0" applyFont="1" applyBorder="1" applyAlignment="1">
      <alignment/>
    </xf>
    <xf numFmtId="37" fontId="5" fillId="0" borderId="5" xfId="0" applyFont="1" applyBorder="1" applyAlignment="1" applyProtection="1">
      <alignment horizontal="centerContinuous" vertical="center"/>
      <protection/>
    </xf>
    <xf numFmtId="37" fontId="6" fillId="0" borderId="4" xfId="0" applyFont="1" applyBorder="1" applyAlignment="1">
      <alignment/>
    </xf>
    <xf numFmtId="37" fontId="6" fillId="0" borderId="5" xfId="0" applyFont="1" applyBorder="1" applyAlignment="1" applyProtection="1">
      <alignment/>
      <protection/>
    </xf>
    <xf numFmtId="37" fontId="5" fillId="0" borderId="6" xfId="0" applyFont="1" applyBorder="1" applyAlignment="1">
      <alignment/>
    </xf>
    <xf numFmtId="37" fontId="6" fillId="2" borderId="7" xfId="0" applyFont="1" applyFill="1" applyBorder="1" applyAlignment="1">
      <alignment/>
    </xf>
    <xf numFmtId="37" fontId="6" fillId="2" borderId="8" xfId="0" applyFont="1" applyFill="1" applyBorder="1" applyAlignment="1" applyProtection="1">
      <alignment/>
      <protection/>
    </xf>
    <xf numFmtId="37" fontId="9" fillId="0" borderId="0" xfId="0" applyFont="1" applyBorder="1" applyAlignment="1" applyProtection="1">
      <alignment horizontal="centerContinuous" vertical="center"/>
      <protection/>
    </xf>
    <xf numFmtId="37" fontId="12" fillId="0" borderId="0" xfId="0" applyFont="1" applyBorder="1" applyAlignment="1" applyProtection="1">
      <alignment horizontal="left" vertical="center"/>
      <protection/>
    </xf>
    <xf numFmtId="37" fontId="12" fillId="0" borderId="0" xfId="0" applyFont="1" applyBorder="1" applyAlignment="1">
      <alignment/>
    </xf>
    <xf numFmtId="37" fontId="14" fillId="0" borderId="4" xfId="0" applyFont="1" applyBorder="1" applyAlignment="1">
      <alignment/>
    </xf>
    <xf numFmtId="0" fontId="15" fillId="0" borderId="0" xfId="19" applyFont="1" applyBorder="1">
      <alignment/>
      <protection/>
    </xf>
    <xf numFmtId="37" fontId="14" fillId="0" borderId="0" xfId="0" applyFont="1" applyBorder="1" applyAlignment="1" applyProtection="1">
      <alignment/>
      <protection/>
    </xf>
    <xf numFmtId="37" fontId="12" fillId="0" borderId="0" xfId="0" applyFont="1" applyBorder="1" applyAlignment="1" applyProtection="1">
      <alignment/>
      <protection/>
    </xf>
    <xf numFmtId="37" fontId="12" fillId="0" borderId="0" xfId="0" applyFont="1" applyBorder="1" applyAlignment="1" applyProtection="1">
      <alignment horizontal="right"/>
      <protection/>
    </xf>
    <xf numFmtId="37" fontId="16" fillId="0" borderId="0" xfId="0" applyFont="1" applyBorder="1" applyAlignment="1" applyProtection="1" quotePrefix="1">
      <alignment horizontal="right"/>
      <protection/>
    </xf>
    <xf numFmtId="37" fontId="16" fillId="0" borderId="0" xfId="0" applyFont="1" applyBorder="1" applyAlignment="1" applyProtection="1">
      <alignment horizontal="right"/>
      <protection/>
    </xf>
    <xf numFmtId="37" fontId="12" fillId="0" borderId="4" xfId="0" applyFont="1" applyBorder="1" applyAlignment="1">
      <alignment/>
    </xf>
    <xf numFmtId="38" fontId="12" fillId="0" borderId="0" xfId="0" applyNumberFormat="1" applyFont="1" applyBorder="1" applyAlignment="1">
      <alignment/>
    </xf>
    <xf numFmtId="41" fontId="12" fillId="0" borderId="0" xfId="0" applyNumberFormat="1" applyFont="1" applyBorder="1" applyAlignment="1">
      <alignment/>
    </xf>
    <xf numFmtId="41" fontId="12" fillId="0" borderId="0" xfId="0" applyNumberFormat="1" applyFont="1" applyBorder="1" applyAlignment="1">
      <alignment horizontal="right"/>
    </xf>
    <xf numFmtId="41" fontId="12" fillId="0" borderId="0" xfId="15" applyNumberFormat="1" applyFont="1" applyBorder="1" applyAlignment="1">
      <alignment horizontal="left"/>
    </xf>
    <xf numFmtId="41" fontId="12" fillId="0" borderId="0" xfId="15" applyNumberFormat="1" applyFont="1" applyBorder="1" applyAlignment="1">
      <alignment horizontal="right"/>
    </xf>
    <xf numFmtId="37" fontId="12" fillId="0" borderId="0" xfId="0" applyFont="1" applyBorder="1" applyAlignment="1" applyProtection="1" quotePrefix="1">
      <alignment/>
      <protection/>
    </xf>
    <xf numFmtId="37" fontId="12" fillId="0" borderId="9" xfId="0" applyFont="1" applyBorder="1" applyAlignment="1">
      <alignment/>
    </xf>
    <xf numFmtId="37" fontId="12" fillId="0" borderId="10" xfId="0" applyFont="1" applyBorder="1" applyAlignment="1" applyProtection="1">
      <alignment/>
      <protection/>
    </xf>
    <xf numFmtId="37" fontId="12" fillId="0" borderId="10" xfId="0" applyFont="1" applyBorder="1" applyAlignment="1">
      <alignment/>
    </xf>
    <xf numFmtId="41" fontId="12" fillId="0" borderId="10" xfId="0" applyNumberFormat="1" applyFont="1" applyBorder="1" applyAlignment="1">
      <alignment/>
    </xf>
    <xf numFmtId="41" fontId="12" fillId="0" borderId="10" xfId="0" applyNumberFormat="1" applyFont="1" applyBorder="1" applyAlignment="1">
      <alignment horizontal="right"/>
    </xf>
    <xf numFmtId="41" fontId="12" fillId="0" borderId="11" xfId="15" applyNumberFormat="1" applyFont="1" applyBorder="1" applyAlignment="1">
      <alignment/>
    </xf>
    <xf numFmtId="41" fontId="12" fillId="0" borderId="11" xfId="0" applyNumberFormat="1" applyFont="1" applyBorder="1" applyAlignment="1">
      <alignment horizontal="right"/>
    </xf>
    <xf numFmtId="41" fontId="12" fillId="0" borderId="11" xfId="0" applyNumberFormat="1" applyFont="1" applyBorder="1" applyAlignment="1">
      <alignment/>
    </xf>
    <xf numFmtId="37" fontId="5" fillId="0" borderId="0" xfId="0" applyFont="1" applyBorder="1" applyAlignment="1">
      <alignment horizontal="left"/>
    </xf>
    <xf numFmtId="37" fontId="5" fillId="0" borderId="0" xfId="0" applyFont="1" applyBorder="1" applyAlignment="1">
      <alignment horizontal="right"/>
    </xf>
    <xf numFmtId="37" fontId="5" fillId="0" borderId="0" xfId="0" applyFont="1" applyBorder="1" applyAlignment="1">
      <alignment horizontal="center"/>
    </xf>
    <xf numFmtId="0" fontId="8" fillId="0" borderId="0" xfId="19" applyFont="1" applyBorder="1">
      <alignment/>
      <protection/>
    </xf>
    <xf numFmtId="0" fontId="5" fillId="0" borderId="1" xfId="19" applyFont="1" applyBorder="1">
      <alignment/>
      <protection/>
    </xf>
    <xf numFmtId="0" fontId="5" fillId="0" borderId="2" xfId="19" applyFont="1" applyBorder="1">
      <alignment/>
      <protection/>
    </xf>
    <xf numFmtId="0" fontId="5" fillId="0" borderId="2" xfId="19" applyFont="1" applyBorder="1" applyAlignment="1">
      <alignment horizontal="right"/>
      <protection/>
    </xf>
    <xf numFmtId="0" fontId="5" fillId="0" borderId="2" xfId="19" applyFont="1" applyBorder="1" applyAlignment="1">
      <alignment horizontal="center"/>
      <protection/>
    </xf>
    <xf numFmtId="0" fontId="5" fillId="0" borderId="3" xfId="19" applyFont="1" applyBorder="1">
      <alignment/>
      <protection/>
    </xf>
    <xf numFmtId="0" fontId="5" fillId="0" borderId="4" xfId="19" applyFont="1" applyBorder="1">
      <alignment/>
      <protection/>
    </xf>
    <xf numFmtId="0" fontId="5" fillId="0" borderId="5" xfId="19" applyFont="1" applyBorder="1" applyAlignment="1">
      <alignment horizontal="center"/>
      <protection/>
    </xf>
    <xf numFmtId="0" fontId="5" fillId="0" borderId="5" xfId="19" applyFont="1" applyBorder="1">
      <alignment/>
      <protection/>
    </xf>
    <xf numFmtId="0" fontId="5" fillId="0" borderId="9" xfId="19" applyFont="1" applyBorder="1">
      <alignment/>
      <protection/>
    </xf>
    <xf numFmtId="0" fontId="5" fillId="0" borderId="6" xfId="19" applyFont="1" applyBorder="1">
      <alignment/>
      <protection/>
    </xf>
    <xf numFmtId="37" fontId="12" fillId="0" borderId="0" xfId="0" applyFont="1" applyFill="1" applyBorder="1" applyAlignment="1" applyProtection="1">
      <alignment/>
      <protection/>
    </xf>
    <xf numFmtId="37" fontId="11" fillId="0" borderId="0" xfId="0" applyFont="1" applyBorder="1" applyAlignment="1" applyProtection="1">
      <alignment horizontal="left" vertical="center"/>
      <protection/>
    </xf>
    <xf numFmtId="37" fontId="12" fillId="0" borderId="0" xfId="0" applyFont="1" applyBorder="1" applyAlignment="1">
      <alignment horizontal="left"/>
    </xf>
    <xf numFmtId="37" fontId="12" fillId="0" borderId="0" xfId="0" applyFont="1" applyBorder="1" applyAlignment="1">
      <alignment horizontal="right"/>
    </xf>
    <xf numFmtId="37" fontId="12" fillId="0" borderId="0" xfId="0" applyFont="1" applyBorder="1" applyAlignment="1">
      <alignment horizontal="center"/>
    </xf>
    <xf numFmtId="37" fontId="10" fillId="0" borderId="0" xfId="0" applyFont="1" applyBorder="1" applyAlignment="1" applyProtection="1">
      <alignment horizontal="centerContinuous" vertical="center"/>
      <protection/>
    </xf>
    <xf numFmtId="37" fontId="12" fillId="0" borderId="0" xfId="0" applyFont="1" applyBorder="1" applyAlignment="1" applyProtection="1">
      <alignment horizontal="centerContinuous" vertical="center"/>
      <protection/>
    </xf>
    <xf numFmtId="0" fontId="12" fillId="0" borderId="4" xfId="19" applyFont="1" applyBorder="1">
      <alignment/>
      <protection/>
    </xf>
    <xf numFmtId="0" fontId="12" fillId="0" borderId="0" xfId="19" applyFont="1" applyBorder="1">
      <alignment/>
      <protection/>
    </xf>
    <xf numFmtId="0" fontId="12" fillId="0" borderId="0" xfId="19" applyFont="1" applyBorder="1" applyAlignment="1">
      <alignment horizontal="right"/>
      <protection/>
    </xf>
    <xf numFmtId="0" fontId="12" fillId="0" borderId="0" xfId="19" applyFont="1" applyBorder="1" applyAlignment="1">
      <alignment horizontal="center"/>
      <protection/>
    </xf>
    <xf numFmtId="14" fontId="12" fillId="0" borderId="11" xfId="19" applyNumberFormat="1" applyFont="1" applyBorder="1" applyAlignment="1" quotePrefix="1">
      <alignment horizontal="right"/>
      <protection/>
    </xf>
    <xf numFmtId="0" fontId="5" fillId="0" borderId="10" xfId="19" applyFont="1" applyBorder="1" applyAlignment="1">
      <alignment horizontal="left"/>
      <protection/>
    </xf>
    <xf numFmtId="38" fontId="5" fillId="0" borderId="10" xfId="19" applyNumberFormat="1" applyFont="1" applyBorder="1" applyAlignment="1">
      <alignment horizontal="right"/>
      <protection/>
    </xf>
    <xf numFmtId="38" fontId="5" fillId="0" borderId="10" xfId="19" applyNumberFormat="1" applyFont="1" applyBorder="1" applyAlignment="1">
      <alignment horizontal="center"/>
      <protection/>
    </xf>
    <xf numFmtId="37" fontId="0" fillId="0" borderId="11" xfId="0" applyBorder="1" applyAlignment="1">
      <alignment/>
    </xf>
    <xf numFmtId="37" fontId="0" fillId="0" borderId="4" xfId="0" applyBorder="1" applyAlignment="1">
      <alignment/>
    </xf>
    <xf numFmtId="37" fontId="0" fillId="0" borderId="0" xfId="0" applyBorder="1" applyAlignment="1">
      <alignment/>
    </xf>
    <xf numFmtId="37" fontId="0" fillId="0" borderId="5" xfId="0" applyBorder="1" applyAlignment="1">
      <alignment/>
    </xf>
    <xf numFmtId="37" fontId="4" fillId="0" borderId="0" xfId="0" applyFont="1" applyBorder="1" applyAlignment="1">
      <alignment/>
    </xf>
    <xf numFmtId="37" fontId="0" fillId="0" borderId="9" xfId="0" applyBorder="1" applyAlignment="1">
      <alignment/>
    </xf>
    <xf numFmtId="37" fontId="4" fillId="0" borderId="10" xfId="0" applyFont="1" applyBorder="1" applyAlignment="1">
      <alignment/>
    </xf>
    <xf numFmtId="37" fontId="0" fillId="0" borderId="10" xfId="0" applyBorder="1" applyAlignment="1">
      <alignment/>
    </xf>
    <xf numFmtId="37" fontId="0" fillId="0" borderId="6" xfId="0" applyBorder="1" applyAlignment="1">
      <alignment/>
    </xf>
    <xf numFmtId="37" fontId="17" fillId="0" borderId="0" xfId="0" applyFont="1" applyBorder="1" applyAlignment="1">
      <alignment horizontal="left"/>
    </xf>
    <xf numFmtId="37" fontId="12" fillId="0" borderId="0" xfId="0" applyFont="1" applyBorder="1" applyAlignment="1" applyProtection="1">
      <alignment horizontal="center"/>
      <protection/>
    </xf>
    <xf numFmtId="37" fontId="12" fillId="0" borderId="0" xfId="0" applyFont="1" applyAlignment="1">
      <alignment/>
    </xf>
    <xf numFmtId="37" fontId="12" fillId="0" borderId="5" xfId="0" applyFont="1" applyBorder="1" applyAlignment="1">
      <alignment horizontal="center"/>
    </xf>
    <xf numFmtId="37" fontId="12" fillId="0" borderId="5" xfId="0" applyFont="1" applyBorder="1" applyAlignment="1" applyProtection="1">
      <alignment horizontal="center"/>
      <protection/>
    </xf>
    <xf numFmtId="37" fontId="12" fillId="0" borderId="5" xfId="0" applyFont="1" applyBorder="1" applyAlignment="1">
      <alignment/>
    </xf>
    <xf numFmtId="37" fontId="12" fillId="0" borderId="0" xfId="0" applyFont="1" applyAlignment="1">
      <alignment horizontal="left"/>
    </xf>
    <xf numFmtId="38" fontId="10" fillId="0" borderId="0" xfId="0" applyNumberFormat="1" applyFont="1" applyAlignment="1">
      <alignment/>
    </xf>
    <xf numFmtId="37" fontId="10" fillId="0" borderId="0" xfId="0" applyFont="1" applyAlignment="1">
      <alignment/>
    </xf>
    <xf numFmtId="38" fontId="10" fillId="0" borderId="0" xfId="0" applyNumberFormat="1" applyFont="1" applyAlignment="1">
      <alignment horizontal="right"/>
    </xf>
    <xf numFmtId="38" fontId="12" fillId="0" borderId="0" xfId="0" applyNumberFormat="1" applyFont="1" applyAlignment="1">
      <alignment/>
    </xf>
    <xf numFmtId="37" fontId="12" fillId="0" borderId="0" xfId="0" applyFont="1" applyAlignment="1" applyProtection="1">
      <alignment horizontal="left"/>
      <protection/>
    </xf>
    <xf numFmtId="41" fontId="12" fillId="0" borderId="0" xfId="15" applyNumberFormat="1" applyFont="1" applyAlignment="1">
      <alignment/>
    </xf>
    <xf numFmtId="41" fontId="12" fillId="0" borderId="10" xfId="15" applyNumberFormat="1" applyFont="1" applyBorder="1" applyAlignment="1">
      <alignment/>
    </xf>
    <xf numFmtId="0" fontId="12" fillId="0" borderId="0" xfId="19" applyFont="1">
      <alignment/>
      <protection/>
    </xf>
    <xf numFmtId="201" fontId="10" fillId="0" borderId="0" xfId="15" applyNumberFormat="1" applyFont="1" applyAlignment="1">
      <alignment horizontal="left"/>
    </xf>
    <xf numFmtId="38" fontId="10" fillId="0" borderId="0" xfId="0" applyNumberFormat="1" applyFont="1" applyAlignment="1">
      <alignment/>
    </xf>
    <xf numFmtId="37" fontId="10" fillId="0" borderId="0" xfId="0" applyFont="1" applyAlignment="1">
      <alignment horizontal="right"/>
    </xf>
    <xf numFmtId="37" fontId="10" fillId="0" borderId="0" xfId="0" applyFont="1" applyAlignment="1">
      <alignment horizontal="left"/>
    </xf>
    <xf numFmtId="41" fontId="12" fillId="0" borderId="0" xfId="15" applyNumberFormat="1" applyFont="1" applyBorder="1" applyAlignment="1">
      <alignment/>
    </xf>
    <xf numFmtId="37" fontId="10" fillId="3" borderId="0" xfId="0" applyFont="1" applyFill="1" applyAlignment="1" applyProtection="1">
      <alignment horizontal="left"/>
      <protection/>
    </xf>
    <xf numFmtId="37" fontId="12" fillId="0" borderId="0" xfId="0" applyFont="1" applyAlignment="1" applyProtection="1">
      <alignment horizontal="right"/>
      <protection/>
    </xf>
    <xf numFmtId="0" fontId="16" fillId="0" borderId="0" xfId="19" applyFont="1">
      <alignment/>
      <protection/>
    </xf>
    <xf numFmtId="0" fontId="16" fillId="0" borderId="0" xfId="19" applyFont="1" applyAlignment="1">
      <alignment horizontal="center"/>
      <protection/>
    </xf>
    <xf numFmtId="0" fontId="16" fillId="0" borderId="0" xfId="19" applyFont="1" applyAlignment="1">
      <alignment horizontal="left"/>
      <protection/>
    </xf>
    <xf numFmtId="0" fontId="12" fillId="0" borderId="0" xfId="19" applyFont="1" applyAlignment="1" quotePrefix="1">
      <alignment horizontal="center"/>
      <protection/>
    </xf>
    <xf numFmtId="201" fontId="12" fillId="0" borderId="0" xfId="15" applyNumberFormat="1" applyFont="1" applyAlignment="1">
      <alignment horizontal="center"/>
    </xf>
    <xf numFmtId="0" fontId="12" fillId="0" borderId="0" xfId="19" applyFont="1" applyAlignment="1">
      <alignment horizontal="right"/>
      <protection/>
    </xf>
    <xf numFmtId="0" fontId="16" fillId="0" borderId="0" xfId="19" applyFont="1" applyAlignment="1">
      <alignment horizontal="right"/>
      <protection/>
    </xf>
    <xf numFmtId="41" fontId="12" fillId="0" borderId="0" xfId="19" applyNumberFormat="1" applyFont="1" applyBorder="1">
      <alignment/>
      <protection/>
    </xf>
    <xf numFmtId="38" fontId="12" fillId="0" borderId="0" xfId="0" applyNumberFormat="1" applyFont="1" applyFill="1" applyBorder="1" applyAlignment="1">
      <alignment/>
    </xf>
    <xf numFmtId="37" fontId="10" fillId="0" borderId="0" xfId="0" applyFont="1" applyBorder="1" applyAlignment="1">
      <alignment/>
    </xf>
    <xf numFmtId="0" fontId="19" fillId="0" borderId="0" xfId="19" applyFont="1" applyBorder="1">
      <alignment/>
      <protection/>
    </xf>
    <xf numFmtId="201" fontId="12" fillId="0" borderId="0" xfId="0" applyNumberFormat="1" applyFont="1" applyBorder="1" applyAlignment="1">
      <alignment/>
    </xf>
    <xf numFmtId="201" fontId="12" fillId="0" borderId="0" xfId="19" applyNumberFormat="1" applyFont="1" applyBorder="1" applyAlignment="1">
      <alignment horizontal="center"/>
      <protection/>
    </xf>
    <xf numFmtId="0" fontId="20" fillId="0" borderId="0" xfId="19" applyFont="1" applyBorder="1">
      <alignment/>
      <protection/>
    </xf>
    <xf numFmtId="201" fontId="12" fillId="0" borderId="12" xfId="0" applyNumberFormat="1" applyFont="1" applyBorder="1" applyAlignment="1">
      <alignment/>
    </xf>
    <xf numFmtId="201" fontId="12" fillId="0" borderId="13" xfId="0" applyNumberFormat="1" applyFont="1" applyBorder="1" applyAlignment="1">
      <alignment/>
    </xf>
    <xf numFmtId="201" fontId="12" fillId="0" borderId="14" xfId="0" applyNumberFormat="1" applyFont="1" applyBorder="1" applyAlignment="1">
      <alignment/>
    </xf>
    <xf numFmtId="201" fontId="12" fillId="0" borderId="15" xfId="0" applyNumberFormat="1" applyFont="1" applyBorder="1" applyAlignment="1">
      <alignment/>
    </xf>
    <xf numFmtId="201" fontId="12" fillId="0" borderId="16" xfId="0" applyNumberFormat="1" applyFont="1" applyBorder="1" applyAlignment="1">
      <alignment/>
    </xf>
    <xf numFmtId="0" fontId="12" fillId="0" borderId="0" xfId="19" applyFont="1" applyBorder="1" applyAlignment="1">
      <alignment horizontal="left"/>
      <protection/>
    </xf>
    <xf numFmtId="37" fontId="4" fillId="0" borderId="0" xfId="0" applyFont="1" applyBorder="1" applyAlignment="1">
      <alignment/>
    </xf>
    <xf numFmtId="37" fontId="0" fillId="0" borderId="0" xfId="0" applyFont="1" applyBorder="1" applyAlignment="1">
      <alignment/>
    </xf>
    <xf numFmtId="37" fontId="12" fillId="0" borderId="0" xfId="0" applyFont="1" applyBorder="1" applyAlignment="1">
      <alignment vertical="top"/>
    </xf>
    <xf numFmtId="37" fontId="20" fillId="0" borderId="0" xfId="0" applyFont="1" applyBorder="1" applyAlignment="1">
      <alignment/>
    </xf>
    <xf numFmtId="37" fontId="10" fillId="0" borderId="0" xfId="0" applyFont="1" applyBorder="1" applyAlignment="1">
      <alignment horizontal="left"/>
    </xf>
    <xf numFmtId="43" fontId="12" fillId="0" borderId="0" xfId="15" applyFont="1" applyBorder="1" applyAlignment="1">
      <alignment/>
    </xf>
    <xf numFmtId="43" fontId="12" fillId="0" borderId="0" xfId="15" applyFont="1" applyBorder="1" applyAlignment="1">
      <alignment horizontal="right"/>
    </xf>
    <xf numFmtId="43" fontId="12" fillId="0" borderId="0" xfId="15" applyFont="1" applyBorder="1" applyAlignment="1">
      <alignment horizontal="left"/>
    </xf>
    <xf numFmtId="37" fontId="0" fillId="0" borderId="0" xfId="0" applyFill="1" applyBorder="1" applyAlignment="1">
      <alignment/>
    </xf>
    <xf numFmtId="41" fontId="0" fillId="0" borderId="11" xfId="0" applyNumberFormat="1" applyBorder="1" applyAlignment="1">
      <alignment/>
    </xf>
    <xf numFmtId="37" fontId="0" fillId="0" borderId="17" xfId="0" applyFont="1" applyBorder="1" applyAlignment="1">
      <alignment/>
    </xf>
    <xf numFmtId="37" fontId="12" fillId="0" borderId="10" xfId="0" applyFont="1" applyBorder="1" applyAlignment="1">
      <alignment horizontal="right"/>
    </xf>
    <xf numFmtId="37" fontId="0" fillId="0" borderId="1" xfId="0" applyBorder="1" applyAlignment="1">
      <alignment/>
    </xf>
    <xf numFmtId="37" fontId="0" fillId="0" borderId="2" xfId="0" applyBorder="1" applyAlignment="1">
      <alignment/>
    </xf>
    <xf numFmtId="37" fontId="0" fillId="0" borderId="3" xfId="0" applyBorder="1" applyAlignment="1">
      <alignment/>
    </xf>
    <xf numFmtId="37" fontId="0" fillId="0" borderId="0" xfId="0" applyBorder="1" applyAlignment="1">
      <alignment horizontal="center"/>
    </xf>
    <xf numFmtId="43" fontId="0" fillId="0" borderId="0" xfId="15" applyFont="1" applyBorder="1" applyAlignment="1">
      <alignment/>
    </xf>
    <xf numFmtId="201" fontId="0" fillId="0" borderId="11" xfId="15" applyNumberFormat="1" applyBorder="1" applyAlignment="1">
      <alignment/>
    </xf>
    <xf numFmtId="37" fontId="12" fillId="0" borderId="0" xfId="0" applyFont="1" applyAlignment="1">
      <alignment vertical="top"/>
    </xf>
    <xf numFmtId="37" fontId="12" fillId="0" borderId="10" xfId="0" applyFont="1" applyBorder="1" applyAlignment="1">
      <alignment vertical="top" wrapText="1"/>
    </xf>
    <xf numFmtId="37" fontId="10" fillId="0" borderId="0" xfId="0" applyFont="1" applyAlignment="1" quotePrefix="1">
      <alignment horizontal="left"/>
    </xf>
    <xf numFmtId="37" fontId="12" fillId="0" borderId="0" xfId="0" applyFont="1" applyBorder="1" applyAlignment="1">
      <alignment/>
    </xf>
    <xf numFmtId="43" fontId="0" fillId="0" borderId="10" xfId="15" applyBorder="1" applyAlignment="1">
      <alignment/>
    </xf>
    <xf numFmtId="43" fontId="0" fillId="0" borderId="0" xfId="15" applyBorder="1" applyAlignment="1">
      <alignment/>
    </xf>
    <xf numFmtId="213" fontId="12" fillId="0" borderId="0" xfId="15" applyNumberFormat="1" applyFont="1" applyBorder="1" applyAlignment="1">
      <alignment horizontal="center"/>
    </xf>
    <xf numFmtId="41" fontId="12" fillId="0" borderId="10" xfId="15" applyNumberFormat="1" applyFont="1" applyBorder="1" applyAlignment="1">
      <alignment horizontal="center"/>
    </xf>
    <xf numFmtId="37" fontId="12" fillId="0" borderId="0" xfId="0" applyFont="1" applyAlignment="1">
      <alignment horizontal="left" vertical="top"/>
    </xf>
    <xf numFmtId="41" fontId="12" fillId="0" borderId="0" xfId="15" applyNumberFormat="1" applyFont="1" applyBorder="1" applyAlignment="1">
      <alignment horizontal="center"/>
    </xf>
    <xf numFmtId="0" fontId="5" fillId="0" borderId="0" xfId="19" applyFont="1" applyBorder="1" applyAlignment="1">
      <alignment horizontal="left"/>
      <protection/>
    </xf>
    <xf numFmtId="38" fontId="5" fillId="0" borderId="0" xfId="19" applyNumberFormat="1" applyFont="1" applyBorder="1" applyAlignment="1">
      <alignment horizontal="right"/>
      <protection/>
    </xf>
    <xf numFmtId="38" fontId="5" fillId="0" borderId="0" xfId="19" applyNumberFormat="1" applyFont="1" applyBorder="1" applyAlignment="1">
      <alignment horizontal="center"/>
      <protection/>
    </xf>
    <xf numFmtId="201" fontId="12" fillId="0" borderId="0" xfId="15" applyNumberFormat="1" applyFont="1" applyAlignment="1">
      <alignment/>
    </xf>
    <xf numFmtId="37" fontId="0" fillId="0" borderId="0" xfId="0" applyAlignment="1">
      <alignment vertical="top"/>
    </xf>
    <xf numFmtId="37" fontId="0" fillId="0" borderId="0" xfId="0" applyFont="1" applyAlignment="1">
      <alignment vertical="top"/>
    </xf>
    <xf numFmtId="38" fontId="12" fillId="0" borderId="0" xfId="0" applyNumberFormat="1" applyFont="1" applyAlignment="1">
      <alignment vertical="top"/>
    </xf>
    <xf numFmtId="37" fontId="12" fillId="0" borderId="0" xfId="0" applyFont="1" applyAlignment="1">
      <alignment horizontal="right"/>
    </xf>
    <xf numFmtId="37" fontId="10" fillId="0" borderId="0" xfId="0" applyFont="1" applyFill="1" applyAlignment="1">
      <alignment horizontal="right"/>
    </xf>
    <xf numFmtId="37" fontId="10" fillId="0" borderId="0" xfId="0" applyFont="1" applyBorder="1" applyAlignment="1">
      <alignment horizontal="right"/>
    </xf>
    <xf numFmtId="37" fontId="10" fillId="0" borderId="0" xfId="0" applyFont="1" applyBorder="1" applyAlignment="1" applyProtection="1">
      <alignment horizontal="left"/>
      <protection/>
    </xf>
    <xf numFmtId="37" fontId="12" fillId="0" borderId="0" xfId="0" applyFont="1" applyBorder="1" applyAlignment="1" applyProtection="1">
      <alignment horizontal="left"/>
      <protection/>
    </xf>
    <xf numFmtId="37" fontId="12" fillId="0" borderId="0" xfId="0" applyFont="1" applyBorder="1" applyAlignment="1" applyProtection="1" quotePrefix="1">
      <alignment horizontal="left"/>
      <protection/>
    </xf>
    <xf numFmtId="41" fontId="12" fillId="0" borderId="0" xfId="19" applyNumberFormat="1" applyFont="1" applyBorder="1" applyAlignment="1">
      <alignment horizontal="right"/>
      <protection/>
    </xf>
    <xf numFmtId="37" fontId="0" fillId="0" borderId="0" xfId="0" applyAlignment="1">
      <alignment/>
    </xf>
    <xf numFmtId="0" fontId="16" fillId="0" borderId="0" xfId="19" applyFont="1" applyBorder="1" applyAlignment="1">
      <alignment horizontal="right"/>
      <protection/>
    </xf>
    <xf numFmtId="41" fontId="12" fillId="0" borderId="0" xfId="15" applyNumberFormat="1" applyFont="1" applyBorder="1" applyAlignment="1" quotePrefix="1">
      <alignment/>
    </xf>
    <xf numFmtId="0" fontId="12" fillId="0" borderId="0" xfId="19" applyFont="1" applyAlignment="1">
      <alignment vertical="top"/>
      <protection/>
    </xf>
    <xf numFmtId="37" fontId="0" fillId="0" borderId="16" xfId="0" applyBorder="1" applyAlignment="1">
      <alignment/>
    </xf>
    <xf numFmtId="0" fontId="12" fillId="0" borderId="2" xfId="19" applyFont="1" applyBorder="1" applyAlignment="1">
      <alignment horizontal="right"/>
      <protection/>
    </xf>
    <xf numFmtId="37" fontId="12" fillId="0" borderId="2" xfId="0" applyFont="1" applyBorder="1" applyAlignment="1">
      <alignment horizontal="right"/>
    </xf>
    <xf numFmtId="38" fontId="10" fillId="0" borderId="0" xfId="0" applyNumberFormat="1" applyFont="1" applyBorder="1" applyAlignment="1">
      <alignment horizontal="right"/>
    </xf>
    <xf numFmtId="43" fontId="12" fillId="0" borderId="11" xfId="15" applyFont="1" applyBorder="1" applyAlignment="1">
      <alignment/>
    </xf>
    <xf numFmtId="37" fontId="12" fillId="0" borderId="11" xfId="0" applyFont="1" applyBorder="1" applyAlignment="1">
      <alignment horizontal="center"/>
    </xf>
    <xf numFmtId="37" fontId="12" fillId="0" borderId="0" xfId="0" applyFont="1" applyBorder="1" applyAlignment="1">
      <alignment horizontal="right" wrapText="1"/>
    </xf>
    <xf numFmtId="41" fontId="0" fillId="0" borderId="0" xfId="0" applyNumberFormat="1" applyBorder="1" applyAlignment="1">
      <alignment/>
    </xf>
    <xf numFmtId="38" fontId="12" fillId="0" borderId="0" xfId="0" applyNumberFormat="1" applyFont="1" applyAlignment="1">
      <alignment horizontal="right"/>
    </xf>
    <xf numFmtId="204" fontId="12" fillId="0" borderId="0" xfId="0" applyNumberFormat="1" applyFont="1" applyAlignment="1" quotePrefix="1">
      <alignment horizontal="right"/>
    </xf>
    <xf numFmtId="37" fontId="16" fillId="0" borderId="0" xfId="0" applyFont="1" applyBorder="1" applyAlignment="1">
      <alignment/>
    </xf>
    <xf numFmtId="38" fontId="16" fillId="0" borderId="0" xfId="0" applyNumberFormat="1" applyFont="1" applyBorder="1" applyAlignment="1">
      <alignment horizontal="right"/>
    </xf>
    <xf numFmtId="37" fontId="16" fillId="0" borderId="0" xfId="0" applyFont="1" applyBorder="1" applyAlignment="1">
      <alignment horizontal="right"/>
    </xf>
    <xf numFmtId="37" fontId="0" fillId="0" borderId="0" xfId="0" applyBorder="1" applyAlignment="1" quotePrefix="1">
      <alignment horizontal="center"/>
    </xf>
    <xf numFmtId="37" fontId="0" fillId="0" borderId="0" xfId="0" applyBorder="1" applyAlignment="1">
      <alignment horizontal="right"/>
    </xf>
    <xf numFmtId="41" fontId="12" fillId="0" borderId="11" xfId="15" applyNumberFormat="1" applyFont="1" applyBorder="1" applyAlignment="1">
      <alignment horizontal="left"/>
    </xf>
    <xf numFmtId="41" fontId="12" fillId="0" borderId="16" xfId="15" applyNumberFormat="1" applyFont="1" applyBorder="1" applyAlignment="1">
      <alignment horizontal="left"/>
    </xf>
    <xf numFmtId="41" fontId="12" fillId="0" borderId="0" xfId="15" applyNumberFormat="1" applyFont="1" applyAlignment="1" quotePrefix="1">
      <alignment/>
    </xf>
    <xf numFmtId="41" fontId="12" fillId="0" borderId="0" xfId="19" applyNumberFormat="1" applyFont="1">
      <alignment/>
      <protection/>
    </xf>
    <xf numFmtId="41" fontId="12" fillId="0" borderId="16" xfId="19" applyNumberFormat="1" applyFont="1" applyBorder="1">
      <alignment/>
      <protection/>
    </xf>
    <xf numFmtId="41" fontId="12" fillId="0" borderId="16" xfId="15" applyNumberFormat="1" applyFont="1" applyBorder="1" applyAlignment="1">
      <alignment/>
    </xf>
    <xf numFmtId="37" fontId="0" fillId="0" borderId="10" xfId="0" applyFont="1" applyBorder="1" applyAlignment="1">
      <alignment/>
    </xf>
    <xf numFmtId="37" fontId="0" fillId="0" borderId="0" xfId="0" applyFont="1" applyBorder="1" applyAlignment="1">
      <alignment/>
    </xf>
    <xf numFmtId="37" fontId="0" fillId="0" borderId="0" xfId="0" applyFont="1" applyAlignment="1">
      <alignment vertical="top" wrapText="1"/>
    </xf>
    <xf numFmtId="0" fontId="12" fillId="0" borderId="0" xfId="19" applyFont="1" applyBorder="1" applyAlignment="1">
      <alignment vertical="top"/>
      <protection/>
    </xf>
    <xf numFmtId="37" fontId="0" fillId="0" borderId="0" xfId="0" applyBorder="1" applyAlignment="1">
      <alignment vertical="top"/>
    </xf>
    <xf numFmtId="38" fontId="10" fillId="0" borderId="0" xfId="0" applyNumberFormat="1" applyFont="1" applyFill="1" applyBorder="1" applyAlignment="1">
      <alignment/>
    </xf>
    <xf numFmtId="38" fontId="10" fillId="0" borderId="0" xfId="0" applyNumberFormat="1" applyFont="1" applyBorder="1" applyAlignment="1">
      <alignment/>
    </xf>
    <xf numFmtId="37" fontId="12" fillId="0" borderId="2" xfId="0" applyFont="1" applyBorder="1" applyAlignment="1">
      <alignment/>
    </xf>
    <xf numFmtId="37" fontId="21" fillId="0" borderId="2" xfId="0" applyFont="1" applyBorder="1" applyAlignment="1">
      <alignment horizontal="right"/>
    </xf>
    <xf numFmtId="201" fontId="0" fillId="0" borderId="11" xfId="15" applyNumberFormat="1" applyFont="1" applyBorder="1" applyAlignment="1">
      <alignment/>
    </xf>
    <xf numFmtId="201" fontId="0" fillId="0" borderId="0" xfId="15" applyNumberFormat="1" applyFont="1" applyBorder="1" applyAlignment="1">
      <alignment/>
    </xf>
    <xf numFmtId="201" fontId="0" fillId="0" borderId="0" xfId="15" applyNumberFormat="1" applyFont="1" applyFill="1" applyBorder="1" applyAlignment="1">
      <alignment/>
    </xf>
    <xf numFmtId="201" fontId="0" fillId="0" borderId="11" xfId="15" applyNumberFormat="1" applyFont="1" applyFill="1" applyBorder="1" applyAlignment="1">
      <alignment/>
    </xf>
    <xf numFmtId="201" fontId="0" fillId="0" borderId="17" xfId="15" applyNumberFormat="1" applyFont="1" applyBorder="1" applyAlignment="1">
      <alignment/>
    </xf>
    <xf numFmtId="201" fontId="0" fillId="0" borderId="16" xfId="15" applyNumberFormat="1" applyFont="1" applyBorder="1" applyAlignment="1">
      <alignment/>
    </xf>
    <xf numFmtId="37" fontId="0" fillId="0" borderId="10" xfId="0" applyFont="1" applyBorder="1" applyAlignment="1">
      <alignment/>
    </xf>
    <xf numFmtId="37" fontId="18" fillId="0" borderId="0" xfId="0" applyFont="1" applyAlignment="1">
      <alignment vertical="top" wrapText="1"/>
    </xf>
    <xf numFmtId="37" fontId="12" fillId="0" borderId="0" xfId="0" applyFont="1" applyAlignment="1" applyProtection="1">
      <alignment vertical="top" wrapText="1"/>
      <protection/>
    </xf>
    <xf numFmtId="37" fontId="0" fillId="0" borderId="0" xfId="0" applyAlignment="1">
      <alignment vertical="top" wrapText="1"/>
    </xf>
    <xf numFmtId="37" fontId="11" fillId="0" borderId="0" xfId="0" applyFont="1" applyBorder="1" applyAlignment="1" applyProtection="1">
      <alignment vertical="center"/>
      <protection/>
    </xf>
    <xf numFmtId="37" fontId="12" fillId="0" borderId="0" xfId="0" applyFont="1" applyBorder="1" applyAlignment="1" applyProtection="1">
      <alignment vertical="center"/>
      <protection/>
    </xf>
    <xf numFmtId="37" fontId="12" fillId="0" borderId="0" xfId="0" applyFont="1" applyBorder="1" applyAlignment="1">
      <alignment horizontal="center"/>
    </xf>
    <xf numFmtId="0" fontId="13" fillId="2" borderId="17" xfId="19" applyFont="1" applyFill="1" applyBorder="1" applyAlignment="1">
      <alignment horizontal="center"/>
      <protection/>
    </xf>
    <xf numFmtId="37" fontId="12" fillId="0" borderId="0" xfId="0" applyFont="1" applyFill="1" applyBorder="1" applyAlignment="1" applyProtection="1">
      <alignment horizontal="center" wrapText="1"/>
      <protection/>
    </xf>
    <xf numFmtId="37" fontId="0" fillId="0" borderId="0" xfId="0" applyAlignment="1">
      <alignment wrapText="1"/>
    </xf>
    <xf numFmtId="37" fontId="5" fillId="0" borderId="0" xfId="0" applyFont="1" applyAlignment="1">
      <alignment horizontal="center"/>
    </xf>
    <xf numFmtId="0" fontId="13" fillId="2" borderId="7" xfId="19" applyFont="1" applyFill="1" applyBorder="1" applyAlignment="1">
      <alignment horizontal="center" vertical="center"/>
      <protection/>
    </xf>
    <xf numFmtId="0" fontId="13" fillId="2" borderId="17" xfId="19" applyFont="1" applyFill="1" applyBorder="1" applyAlignment="1">
      <alignment horizontal="center" vertical="center"/>
      <protection/>
    </xf>
    <xf numFmtId="0" fontId="13" fillId="2" borderId="8" xfId="19" applyFont="1" applyFill="1" applyBorder="1" applyAlignment="1">
      <alignment horizontal="center" vertical="center"/>
      <protection/>
    </xf>
    <xf numFmtId="0" fontId="12" fillId="0" borderId="0" xfId="19" applyFont="1" applyBorder="1" applyAlignment="1">
      <alignment horizontal="left" vertical="top" wrapText="1"/>
      <protection/>
    </xf>
    <xf numFmtId="0" fontId="5" fillId="0" borderId="0" xfId="19" applyFont="1" applyBorder="1" applyAlignment="1">
      <alignment horizontal="left" wrapText="1"/>
      <protection/>
    </xf>
    <xf numFmtId="37" fontId="12" fillId="0" borderId="0" xfId="0" applyFont="1" applyAlignment="1">
      <alignment vertical="top" wrapText="1"/>
    </xf>
    <xf numFmtId="37" fontId="12" fillId="0" borderId="0" xfId="0" applyFont="1" applyBorder="1" applyAlignment="1">
      <alignment vertical="top" wrapText="1"/>
    </xf>
    <xf numFmtId="0" fontId="13" fillId="2" borderId="7" xfId="19" applyFont="1" applyFill="1" applyBorder="1" applyAlignment="1">
      <alignment horizontal="center"/>
      <protection/>
    </xf>
    <xf numFmtId="0" fontId="13" fillId="2" borderId="8" xfId="19" applyFont="1" applyFill="1" applyBorder="1" applyAlignment="1">
      <alignment horizontal="center"/>
      <protection/>
    </xf>
    <xf numFmtId="37" fontId="12" fillId="0" borderId="0" xfId="0" applyFont="1" applyBorder="1" applyAlignment="1" applyProtection="1">
      <alignment horizontal="center" wrapText="1"/>
      <protection/>
    </xf>
    <xf numFmtId="37" fontId="12" fillId="0" borderId="11" xfId="0" applyFont="1" applyBorder="1" applyAlignment="1" applyProtection="1">
      <alignment horizontal="center" wrapText="1"/>
      <protection/>
    </xf>
    <xf numFmtId="37" fontId="12" fillId="0" borderId="11" xfId="0" applyFont="1" applyBorder="1" applyAlignment="1">
      <alignment horizontal="center"/>
    </xf>
    <xf numFmtId="37" fontId="12" fillId="0" borderId="0" xfId="0" applyFont="1" applyAlignment="1">
      <alignment horizontal="left" wrapText="1"/>
    </xf>
    <xf numFmtId="37" fontId="0" fillId="0" borderId="0" xfId="0" applyAlignment="1">
      <alignment horizontal="left" wrapText="1"/>
    </xf>
    <xf numFmtId="37" fontId="12" fillId="0" borderId="0" xfId="0" applyFont="1" applyBorder="1" applyAlignment="1">
      <alignment horizontal="left" wrapText="1"/>
    </xf>
    <xf numFmtId="37" fontId="12" fillId="0" borderId="0" xfId="0" applyFont="1" applyBorder="1" applyAlignment="1">
      <alignment horizontal="left" vertical="top" wrapText="1"/>
    </xf>
    <xf numFmtId="38" fontId="12" fillId="0" borderId="0" xfId="0" applyNumberFormat="1" applyFont="1" applyAlignment="1">
      <alignment vertical="top" wrapText="1"/>
    </xf>
    <xf numFmtId="37" fontId="0" fillId="0" borderId="0" xfId="0" applyBorder="1" applyAlignment="1">
      <alignment vertical="top" wrapText="1"/>
    </xf>
    <xf numFmtId="37" fontId="0" fillId="0" borderId="0" xfId="0" applyBorder="1" applyAlignment="1" quotePrefix="1">
      <alignment horizontal="center"/>
    </xf>
    <xf numFmtId="37" fontId="0" fillId="0" borderId="0" xfId="0" applyFont="1" applyAlignment="1">
      <alignment vertical="top" wrapText="1"/>
    </xf>
    <xf numFmtId="38" fontId="12" fillId="0" borderId="0" xfId="0" applyNumberFormat="1" applyFont="1" applyAlignment="1">
      <alignment wrapText="1"/>
    </xf>
    <xf numFmtId="0" fontId="0" fillId="0" borderId="0" xfId="19" applyFont="1" applyAlignment="1">
      <alignment vertical="top" wrapText="1"/>
      <protection/>
    </xf>
    <xf numFmtId="37" fontId="12" fillId="0" borderId="0" xfId="0" applyFont="1" applyAlignment="1">
      <alignment horizontal="center"/>
    </xf>
    <xf numFmtId="0" fontId="12" fillId="0" borderId="0" xfId="19" applyFont="1" applyAlignment="1">
      <alignment vertical="top" wrapText="1"/>
      <protection/>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5</xdr:row>
      <xdr:rowOff>9525</xdr:rowOff>
    </xdr:to>
    <xdr:grpSp>
      <xdr:nvGrpSpPr>
        <xdr:cNvPr id="1" name="Group 249"/>
        <xdr:cNvGrpSpPr>
          <a:grpSpLocks/>
        </xdr:cNvGrpSpPr>
      </xdr:nvGrpSpPr>
      <xdr:grpSpPr>
        <a:xfrm>
          <a:off x="114300" y="171450"/>
          <a:ext cx="1047750" cy="733425"/>
          <a:chOff x="285" y="76"/>
          <a:chExt cx="230" cy="222"/>
        </a:xfrm>
        <a:solidFill>
          <a:srgbClr val="FFFFFF"/>
        </a:solidFill>
      </xdr:grpSpPr>
      <xdr:sp>
        <xdr:nvSpPr>
          <xdr:cNvPr id="2" name="AutoShape 250"/>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251"/>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252"/>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253"/>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54"/>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255"/>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256"/>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57"/>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58"/>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259"/>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260"/>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61"/>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62"/>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63"/>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64"/>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65"/>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66"/>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67"/>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68"/>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69"/>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70"/>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71"/>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72"/>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73"/>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74"/>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5"/>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76"/>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9525</xdr:colOff>
      <xdr:row>5</xdr:row>
      <xdr:rowOff>9525</xdr:rowOff>
    </xdr:to>
    <xdr:grpSp>
      <xdr:nvGrpSpPr>
        <xdr:cNvPr id="1" name="Group 7"/>
        <xdr:cNvGrpSpPr>
          <a:grpSpLocks/>
        </xdr:cNvGrpSpPr>
      </xdr:nvGrpSpPr>
      <xdr:grpSpPr>
        <a:xfrm>
          <a:off x="114300" y="171450"/>
          <a:ext cx="1057275" cy="733425"/>
          <a:chOff x="285" y="76"/>
          <a:chExt cx="230" cy="222"/>
        </a:xfrm>
        <a:solidFill>
          <a:srgbClr val="FFFFFF"/>
        </a:solidFill>
      </xdr:grpSpPr>
      <xdr:sp>
        <xdr:nvSpPr>
          <xdr:cNvPr id="2" name="AutoShape 8"/>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9"/>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10"/>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1"/>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12"/>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3"/>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4"/>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5"/>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6"/>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7"/>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8"/>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9"/>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0"/>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1"/>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2"/>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3"/>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4"/>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5"/>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6"/>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7"/>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8"/>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9"/>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30"/>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31"/>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32"/>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33"/>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34"/>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3</xdr:col>
      <xdr:colOff>9525</xdr:colOff>
      <xdr:row>5</xdr:row>
      <xdr:rowOff>9525</xdr:rowOff>
    </xdr:to>
    <xdr:grpSp>
      <xdr:nvGrpSpPr>
        <xdr:cNvPr id="1" name="Group 1"/>
        <xdr:cNvGrpSpPr>
          <a:grpSpLocks/>
        </xdr:cNvGrpSpPr>
      </xdr:nvGrpSpPr>
      <xdr:grpSpPr>
        <a:xfrm>
          <a:off x="123825" y="171450"/>
          <a:ext cx="1095375" cy="733425"/>
          <a:chOff x="285" y="76"/>
          <a:chExt cx="230" cy="222"/>
        </a:xfrm>
        <a:solidFill>
          <a:srgbClr val="FFFFFF"/>
        </a:solidFill>
      </xdr:grpSpPr>
      <xdr:sp>
        <xdr:nvSpPr>
          <xdr:cNvPr id="2" name="AutoShape 2"/>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3"/>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6"/>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8"/>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8"/>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19"/>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0"/>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1"/>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2"/>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3"/>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5"/>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6"/>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19050</xdr:colOff>
      <xdr:row>5</xdr:row>
      <xdr:rowOff>9525</xdr:rowOff>
    </xdr:to>
    <xdr:grpSp>
      <xdr:nvGrpSpPr>
        <xdr:cNvPr id="1" name="Group 1"/>
        <xdr:cNvGrpSpPr>
          <a:grpSpLocks/>
        </xdr:cNvGrpSpPr>
      </xdr:nvGrpSpPr>
      <xdr:grpSpPr>
        <a:xfrm>
          <a:off x="114300" y="171450"/>
          <a:ext cx="1181100" cy="733425"/>
          <a:chOff x="285" y="76"/>
          <a:chExt cx="230" cy="222"/>
        </a:xfrm>
        <a:solidFill>
          <a:srgbClr val="FFFFFF"/>
        </a:solidFill>
      </xdr:grpSpPr>
      <xdr:sp>
        <xdr:nvSpPr>
          <xdr:cNvPr id="2" name="AutoShape 2"/>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3"/>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6"/>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8"/>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8"/>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19"/>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0"/>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1"/>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2"/>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3"/>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5"/>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6"/>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142875</xdr:rowOff>
    </xdr:from>
    <xdr:to>
      <xdr:col>3</xdr:col>
      <xdr:colOff>552450</xdr:colOff>
      <xdr:row>5</xdr:row>
      <xdr:rowOff>9525</xdr:rowOff>
    </xdr:to>
    <xdr:grpSp>
      <xdr:nvGrpSpPr>
        <xdr:cNvPr id="1" name="Group 1"/>
        <xdr:cNvGrpSpPr>
          <a:grpSpLocks/>
        </xdr:cNvGrpSpPr>
      </xdr:nvGrpSpPr>
      <xdr:grpSpPr>
        <a:xfrm>
          <a:off x="114300" y="142875"/>
          <a:ext cx="1047750" cy="762000"/>
          <a:chOff x="285" y="76"/>
          <a:chExt cx="230" cy="222"/>
        </a:xfrm>
        <a:solidFill>
          <a:srgbClr val="FFFFFF"/>
        </a:solidFill>
      </xdr:grpSpPr>
      <xdr:sp>
        <xdr:nvSpPr>
          <xdr:cNvPr id="2" name="AutoShape 2"/>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3"/>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6"/>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8"/>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8"/>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19"/>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0"/>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1"/>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2"/>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3"/>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5"/>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6"/>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dimension ref="A1:Q74"/>
  <sheetViews>
    <sheetView tabSelected="1" zoomScaleSheetLayoutView="100" workbookViewId="0" topLeftCell="A4">
      <selection activeCell="C12" sqref="C12"/>
    </sheetView>
  </sheetViews>
  <sheetFormatPr defaultColWidth="9.7109375" defaultRowHeight="12.75"/>
  <cols>
    <col min="1" max="1" width="1.7109375" style="2" customWidth="1"/>
    <col min="2" max="2" width="15.7109375" style="2" customWidth="1"/>
    <col min="3" max="3" width="16.7109375" style="2" customWidth="1"/>
    <col min="4" max="4" width="5.7109375" style="2" customWidth="1"/>
    <col min="5" max="5" width="8.7109375" style="2" customWidth="1"/>
    <col min="6" max="6" width="1.28515625" style="2" customWidth="1"/>
    <col min="7" max="7" width="5.7109375" style="2" customWidth="1"/>
    <col min="8" max="8" width="8.7109375" style="2" customWidth="1"/>
    <col min="9" max="9" width="1.7109375" style="2" customWidth="1"/>
    <col min="10" max="10" width="5.7109375" style="2" customWidth="1"/>
    <col min="11" max="11" width="8.7109375" style="2" customWidth="1"/>
    <col min="12" max="12" width="1.28515625" style="2" customWidth="1"/>
    <col min="13" max="13" width="5.7109375" style="2" customWidth="1"/>
    <col min="14" max="14" width="8.7109375" style="2" customWidth="1"/>
    <col min="15" max="15" width="1.7109375" style="2" customWidth="1"/>
    <col min="16" max="16" width="4.7109375" style="2" customWidth="1"/>
    <col min="17" max="18" width="0" style="2" hidden="1" customWidth="1"/>
    <col min="19" max="16384" width="9.7109375" style="2" customWidth="1"/>
  </cols>
  <sheetData>
    <row r="1" spans="1:15" ht="13.5" customHeight="1" thickTop="1">
      <c r="A1" s="28"/>
      <c r="B1" s="29"/>
      <c r="C1" s="29"/>
      <c r="D1" s="29"/>
      <c r="E1" s="29"/>
      <c r="F1" s="29"/>
      <c r="G1" s="29"/>
      <c r="H1" s="29"/>
      <c r="I1" s="29"/>
      <c r="J1" s="29"/>
      <c r="K1" s="29"/>
      <c r="L1" s="29"/>
      <c r="M1" s="29"/>
      <c r="N1" s="220"/>
      <c r="O1" s="30"/>
    </row>
    <row r="2" spans="1:15" ht="18.75" customHeight="1">
      <c r="A2" s="31"/>
      <c r="B2" s="23"/>
      <c r="C2" s="231" t="s">
        <v>71</v>
      </c>
      <c r="D2" s="231"/>
      <c r="E2" s="231"/>
      <c r="F2" s="231"/>
      <c r="G2" s="231"/>
      <c r="H2" s="231"/>
      <c r="I2" s="231"/>
      <c r="J2" s="231"/>
      <c r="K2" s="231"/>
      <c r="L2" s="231"/>
      <c r="M2" s="231"/>
      <c r="N2" s="231"/>
      <c r="O2" s="32"/>
    </row>
    <row r="3" spans="1:15" ht="12.75" customHeight="1">
      <c r="A3" s="31"/>
      <c r="B3" s="23"/>
      <c r="C3" s="232" t="s">
        <v>59</v>
      </c>
      <c r="D3" s="232"/>
      <c r="E3" s="232"/>
      <c r="F3" s="232"/>
      <c r="G3" s="232"/>
      <c r="H3" s="232"/>
      <c r="I3" s="232"/>
      <c r="J3" s="232"/>
      <c r="K3" s="232"/>
      <c r="L3" s="232"/>
      <c r="M3" s="232"/>
      <c r="N3" s="232"/>
      <c r="O3" s="32"/>
    </row>
    <row r="4" spans="1:15" ht="12.75" customHeight="1">
      <c r="A4" s="31"/>
      <c r="B4" s="23"/>
      <c r="C4" s="41"/>
      <c r="D4" s="41"/>
      <c r="E4" s="42"/>
      <c r="F4" s="42"/>
      <c r="G4" s="42"/>
      <c r="H4" s="42"/>
      <c r="I4" s="42"/>
      <c r="J4" s="42"/>
      <c r="K4" s="233"/>
      <c r="L4" s="233"/>
      <c r="M4" s="233"/>
      <c r="N4" s="233"/>
      <c r="O4" s="33"/>
    </row>
    <row r="5" spans="1:15" ht="12.75" customHeight="1">
      <c r="A5" s="31"/>
      <c r="B5" s="23"/>
      <c r="C5" s="42"/>
      <c r="D5" s="42"/>
      <c r="E5" s="42"/>
      <c r="F5" s="42"/>
      <c r="G5" s="42"/>
      <c r="H5" s="42"/>
      <c r="I5" s="42"/>
      <c r="J5" s="42"/>
      <c r="K5" s="233"/>
      <c r="L5" s="233"/>
      <c r="M5" s="233"/>
      <c r="N5" s="233"/>
      <c r="O5" s="33"/>
    </row>
    <row r="6" spans="1:15" ht="12.75">
      <c r="A6" s="31"/>
      <c r="B6" s="23"/>
      <c r="C6" s="40"/>
      <c r="D6" s="40"/>
      <c r="E6" s="40"/>
      <c r="F6" s="40"/>
      <c r="G6" s="40"/>
      <c r="H6" s="40"/>
      <c r="I6" s="40"/>
      <c r="J6" s="40"/>
      <c r="K6" s="40"/>
      <c r="L6" s="40"/>
      <c r="M6" s="40"/>
      <c r="N6" s="40"/>
      <c r="O6" s="34"/>
    </row>
    <row r="7" spans="1:15" ht="12.75">
      <c r="A7" s="31"/>
      <c r="B7" s="228" t="s">
        <v>240</v>
      </c>
      <c r="C7" s="228"/>
      <c r="D7" s="228"/>
      <c r="E7" s="228"/>
      <c r="F7" s="228"/>
      <c r="G7" s="228"/>
      <c r="H7" s="228"/>
      <c r="I7" s="228"/>
      <c r="J7" s="228"/>
      <c r="K7" s="228"/>
      <c r="L7" s="228"/>
      <c r="M7" s="228"/>
      <c r="N7" s="228"/>
      <c r="O7" s="34"/>
    </row>
    <row r="8" spans="1:15" ht="12.75">
      <c r="A8" s="31"/>
      <c r="B8" s="228"/>
      <c r="C8" s="228"/>
      <c r="D8" s="228"/>
      <c r="E8" s="228"/>
      <c r="F8" s="228"/>
      <c r="G8" s="228"/>
      <c r="H8" s="228"/>
      <c r="I8" s="228"/>
      <c r="J8" s="228"/>
      <c r="K8" s="228"/>
      <c r="L8" s="228"/>
      <c r="M8" s="228"/>
      <c r="N8" s="228"/>
      <c r="O8" s="33"/>
    </row>
    <row r="9" spans="1:15" ht="12.75">
      <c r="A9" s="31"/>
      <c r="B9" s="23"/>
      <c r="C9" s="23"/>
      <c r="D9" s="23"/>
      <c r="E9" s="23"/>
      <c r="F9" s="23"/>
      <c r="G9" s="23"/>
      <c r="H9" s="23"/>
      <c r="I9" s="23"/>
      <c r="J9" s="23"/>
      <c r="K9" s="23"/>
      <c r="L9" s="23"/>
      <c r="M9" s="23"/>
      <c r="N9" s="23"/>
      <c r="O9" s="33"/>
    </row>
    <row r="10" spans="1:15" s="6" customFormat="1" ht="15.75" customHeight="1">
      <c r="A10" s="38"/>
      <c r="B10" s="234" t="s">
        <v>137</v>
      </c>
      <c r="C10" s="234"/>
      <c r="D10" s="234"/>
      <c r="E10" s="234"/>
      <c r="F10" s="234"/>
      <c r="G10" s="234"/>
      <c r="H10" s="234"/>
      <c r="I10" s="234"/>
      <c r="J10" s="234"/>
      <c r="K10" s="234"/>
      <c r="L10" s="234"/>
      <c r="M10" s="234"/>
      <c r="N10" s="234"/>
      <c r="O10" s="39"/>
    </row>
    <row r="11" spans="1:15" s="6" customFormat="1" ht="15">
      <c r="A11" s="35"/>
      <c r="B11" s="25"/>
      <c r="C11" s="26"/>
      <c r="D11" s="26"/>
      <c r="E11" s="27"/>
      <c r="F11" s="27"/>
      <c r="G11" s="27"/>
      <c r="H11" s="27"/>
      <c r="I11" s="27"/>
      <c r="J11" s="27"/>
      <c r="K11" s="27"/>
      <c r="L11" s="27"/>
      <c r="M11" s="27"/>
      <c r="N11" s="27"/>
      <c r="O11" s="36"/>
    </row>
    <row r="12" spans="1:15" s="6" customFormat="1" ht="15.75">
      <c r="A12" s="43"/>
      <c r="B12" s="44"/>
      <c r="C12" s="45"/>
      <c r="D12" s="235" t="s">
        <v>217</v>
      </c>
      <c r="E12" s="236"/>
      <c r="F12" s="236"/>
      <c r="G12" s="236"/>
      <c r="H12" s="236"/>
      <c r="I12" s="79"/>
      <c r="J12" s="235" t="s">
        <v>218</v>
      </c>
      <c r="K12" s="236"/>
      <c r="L12" s="236"/>
      <c r="M12" s="236"/>
      <c r="N12" s="236"/>
      <c r="O12" s="36"/>
    </row>
    <row r="13" spans="1:15" s="6" customFormat="1" ht="12.75">
      <c r="A13" s="43"/>
      <c r="B13" s="45"/>
      <c r="C13" s="45"/>
      <c r="D13" s="45"/>
      <c r="E13" s="47" t="s">
        <v>17</v>
      </c>
      <c r="F13" s="47"/>
      <c r="G13" s="47"/>
      <c r="H13" s="47" t="s">
        <v>18</v>
      </c>
      <c r="I13" s="47"/>
      <c r="J13" s="47"/>
      <c r="K13" s="47" t="s">
        <v>17</v>
      </c>
      <c r="L13" s="47"/>
      <c r="M13" s="47"/>
      <c r="N13" s="47" t="s">
        <v>18</v>
      </c>
      <c r="O13" s="36"/>
    </row>
    <row r="14" spans="1:15" s="6" customFormat="1" ht="12.75">
      <c r="A14" s="43"/>
      <c r="B14" s="45"/>
      <c r="C14" s="45"/>
      <c r="D14" s="45"/>
      <c r="E14" s="47" t="s">
        <v>19</v>
      </c>
      <c r="F14" s="47"/>
      <c r="G14" s="47"/>
      <c r="H14" s="47" t="s">
        <v>20</v>
      </c>
      <c r="I14" s="47"/>
      <c r="J14" s="47"/>
      <c r="K14" s="47" t="s">
        <v>19</v>
      </c>
      <c r="L14" s="47"/>
      <c r="M14" s="47"/>
      <c r="N14" s="47" t="s">
        <v>20</v>
      </c>
      <c r="O14" s="36"/>
    </row>
    <row r="15" spans="1:17" s="6" customFormat="1" ht="12.75">
      <c r="A15" s="43"/>
      <c r="B15" s="45"/>
      <c r="C15" s="45"/>
      <c r="D15" s="45"/>
      <c r="E15" s="47" t="s">
        <v>37</v>
      </c>
      <c r="F15" s="47"/>
      <c r="G15" s="47"/>
      <c r="H15" s="47" t="s">
        <v>37</v>
      </c>
      <c r="I15" s="47"/>
      <c r="J15" s="47"/>
      <c r="K15" s="47" t="s">
        <v>21</v>
      </c>
      <c r="L15" s="47"/>
      <c r="M15" s="47"/>
      <c r="N15" s="47" t="s">
        <v>22</v>
      </c>
      <c r="O15" s="36"/>
      <c r="Q15" s="6" t="s">
        <v>239</v>
      </c>
    </row>
    <row r="16" spans="1:17" s="6" customFormat="1" ht="12.75">
      <c r="A16" s="43"/>
      <c r="B16" s="45"/>
      <c r="C16" s="45"/>
      <c r="D16" s="45"/>
      <c r="E16" s="48" t="s">
        <v>241</v>
      </c>
      <c r="F16" s="49"/>
      <c r="G16" s="49"/>
      <c r="H16" s="48" t="s">
        <v>242</v>
      </c>
      <c r="I16" s="49"/>
      <c r="J16" s="49"/>
      <c r="K16" s="48" t="str">
        <f>E16</f>
        <v>31/12/2002</v>
      </c>
      <c r="L16" s="49"/>
      <c r="M16" s="49"/>
      <c r="N16" s="48" t="str">
        <f>H16</f>
        <v>31/12/2001</v>
      </c>
      <c r="O16" s="36"/>
      <c r="Q16" s="48" t="str">
        <f>K16</f>
        <v>31/12/2002</v>
      </c>
    </row>
    <row r="17" spans="1:17" s="6" customFormat="1" ht="12.75">
      <c r="A17" s="43"/>
      <c r="B17" s="45"/>
      <c r="C17" s="45"/>
      <c r="D17" s="45"/>
      <c r="E17" s="47" t="s">
        <v>1</v>
      </c>
      <c r="F17" s="47"/>
      <c r="G17" s="47"/>
      <c r="H17" s="47" t="s">
        <v>1</v>
      </c>
      <c r="I17" s="47"/>
      <c r="J17" s="47"/>
      <c r="K17" s="47" t="s">
        <v>1</v>
      </c>
      <c r="L17" s="47"/>
      <c r="M17" s="47"/>
      <c r="N17" s="47" t="s">
        <v>1</v>
      </c>
      <c r="O17" s="36"/>
      <c r="Q17" s="47" t="s">
        <v>1</v>
      </c>
    </row>
    <row r="18" spans="1:17" ht="12.75">
      <c r="A18" s="50"/>
      <c r="B18" s="42"/>
      <c r="C18" s="42"/>
      <c r="D18" s="42"/>
      <c r="E18" s="51"/>
      <c r="F18" s="51"/>
      <c r="G18" s="51"/>
      <c r="H18" s="51"/>
      <c r="I18" s="51"/>
      <c r="J18" s="51"/>
      <c r="K18" s="51"/>
      <c r="L18" s="51"/>
      <c r="M18" s="51"/>
      <c r="N18" s="51"/>
      <c r="O18" s="33"/>
      <c r="Q18" s="51"/>
    </row>
    <row r="19" spans="1:17" ht="12.75">
      <c r="A19" s="50"/>
      <c r="B19" s="46" t="s">
        <v>51</v>
      </c>
      <c r="C19" s="42"/>
      <c r="D19" s="42"/>
      <c r="E19" s="52">
        <f>26348521/1000</f>
        <v>26348.521</v>
      </c>
      <c r="F19" s="52"/>
      <c r="G19" s="52"/>
      <c r="H19" s="53">
        <v>25085</v>
      </c>
      <c r="I19" s="52"/>
      <c r="J19" s="52"/>
      <c r="K19" s="53">
        <f>+Q19+E19</f>
        <v>45493.521</v>
      </c>
      <c r="L19" s="52"/>
      <c r="M19" s="52"/>
      <c r="N19" s="53">
        <v>40807</v>
      </c>
      <c r="O19" s="33"/>
      <c r="Q19" s="53">
        <v>19145</v>
      </c>
    </row>
    <row r="20" spans="1:17" ht="12.75">
      <c r="A20" s="50"/>
      <c r="B20" s="46"/>
      <c r="C20" s="42"/>
      <c r="D20" s="42"/>
      <c r="E20" s="52"/>
      <c r="F20" s="52"/>
      <c r="G20" s="52"/>
      <c r="H20" s="53"/>
      <c r="I20" s="52"/>
      <c r="J20" s="52"/>
      <c r="K20" s="53"/>
      <c r="L20" s="52"/>
      <c r="M20" s="52"/>
      <c r="N20" s="53"/>
      <c r="O20" s="33"/>
      <c r="Q20" s="53"/>
    </row>
    <row r="21" spans="1:17" ht="12.75">
      <c r="A21" s="50"/>
      <c r="B21" s="46" t="s">
        <v>60</v>
      </c>
      <c r="C21" s="42"/>
      <c r="D21" s="42"/>
      <c r="E21" s="52">
        <f>-(20053884+2407737+2178285+56816)/1000</f>
        <v>-24696.722</v>
      </c>
      <c r="F21" s="52"/>
      <c r="G21" s="52"/>
      <c r="H21" s="53">
        <f>636-24539</f>
        <v>-23903</v>
      </c>
      <c r="I21" s="52"/>
      <c r="J21" s="52"/>
      <c r="K21" s="53">
        <f>+Q21+E21</f>
        <v>-42909.722</v>
      </c>
      <c r="L21" s="52"/>
      <c r="M21" s="52"/>
      <c r="N21" s="53">
        <f>1247-39697</f>
        <v>-38450</v>
      </c>
      <c r="O21" s="33"/>
      <c r="Q21" s="53">
        <v>-18213</v>
      </c>
    </row>
    <row r="22" spans="1:17" ht="12.75">
      <c r="A22" s="50"/>
      <c r="B22" s="46"/>
      <c r="C22" s="42"/>
      <c r="D22" s="42"/>
      <c r="E22" s="52"/>
      <c r="F22" s="52"/>
      <c r="G22" s="52"/>
      <c r="H22" s="53"/>
      <c r="I22" s="52"/>
      <c r="J22" s="52"/>
      <c r="K22" s="53"/>
      <c r="L22" s="52"/>
      <c r="M22" s="52"/>
      <c r="N22" s="53"/>
      <c r="O22" s="33"/>
      <c r="Q22" s="53"/>
    </row>
    <row r="23" spans="1:17" ht="12.75">
      <c r="A23" s="50"/>
      <c r="B23" s="46" t="s">
        <v>61</v>
      </c>
      <c r="C23" s="42"/>
      <c r="D23" s="42"/>
      <c r="E23" s="62">
        <f>178191/1000</f>
        <v>178.191</v>
      </c>
      <c r="F23" s="52"/>
      <c r="G23" s="52"/>
      <c r="H23" s="63">
        <v>77</v>
      </c>
      <c r="I23" s="52"/>
      <c r="J23" s="52"/>
      <c r="K23" s="63">
        <f>+Q23+E23</f>
        <v>681.191</v>
      </c>
      <c r="L23" s="52"/>
      <c r="M23" s="52"/>
      <c r="N23" s="63">
        <v>187</v>
      </c>
      <c r="O23" s="33"/>
      <c r="Q23" s="63">
        <v>503</v>
      </c>
    </row>
    <row r="24" spans="1:17" ht="12.75">
      <c r="A24" s="50"/>
      <c r="B24" s="46"/>
      <c r="C24" s="42"/>
      <c r="D24" s="42"/>
      <c r="E24" s="52"/>
      <c r="F24" s="52"/>
      <c r="G24" s="52"/>
      <c r="H24" s="53"/>
      <c r="I24" s="52"/>
      <c r="J24" s="52"/>
      <c r="K24" s="53"/>
      <c r="L24" s="52"/>
      <c r="M24" s="52"/>
      <c r="N24" s="53"/>
      <c r="O24" s="33"/>
      <c r="Q24" s="53"/>
    </row>
    <row r="25" spans="1:17" ht="12.75">
      <c r="A25" s="50"/>
      <c r="B25" s="46" t="s">
        <v>62</v>
      </c>
      <c r="C25" s="42"/>
      <c r="D25" s="42"/>
      <c r="E25" s="52">
        <f>SUM(E19:E23)</f>
        <v>1829.989999999999</v>
      </c>
      <c r="F25" s="52"/>
      <c r="G25" s="52"/>
      <c r="H25" s="52">
        <f>SUM(H19:H23)</f>
        <v>1259</v>
      </c>
      <c r="I25" s="52"/>
      <c r="J25" s="52"/>
      <c r="K25" s="52">
        <f>SUM(K19:K23)</f>
        <v>3264.989999999999</v>
      </c>
      <c r="L25" s="52"/>
      <c r="M25" s="52"/>
      <c r="N25" s="52">
        <f>SUM(N19:N23)</f>
        <v>2544</v>
      </c>
      <c r="O25" s="33"/>
      <c r="Q25" s="52">
        <f>SUM(Q19:Q23)</f>
        <v>1435</v>
      </c>
    </row>
    <row r="26" spans="1:17" ht="12.75">
      <c r="A26" s="50"/>
      <c r="B26" s="46"/>
      <c r="C26" s="42"/>
      <c r="D26" s="42"/>
      <c r="E26" s="52"/>
      <c r="F26" s="52"/>
      <c r="G26" s="52"/>
      <c r="H26" s="53"/>
      <c r="I26" s="52"/>
      <c r="J26" s="52"/>
      <c r="K26" s="53"/>
      <c r="L26" s="52"/>
      <c r="M26" s="52"/>
      <c r="N26" s="53"/>
      <c r="O26" s="33"/>
      <c r="Q26" s="53"/>
    </row>
    <row r="27" spans="1:17" ht="12.75">
      <c r="A27" s="50"/>
      <c r="B27" s="46" t="s">
        <v>63</v>
      </c>
      <c r="C27" s="42"/>
      <c r="D27" s="42"/>
      <c r="E27" s="64">
        <f>-(922891)/1000</f>
        <v>-922.891</v>
      </c>
      <c r="F27" s="52"/>
      <c r="G27" s="52"/>
      <c r="H27" s="63">
        <v>-623</v>
      </c>
      <c r="I27" s="52"/>
      <c r="J27" s="52"/>
      <c r="K27" s="63">
        <f>+Q27+E27</f>
        <v>-1734.891</v>
      </c>
      <c r="L27" s="52"/>
      <c r="M27" s="52"/>
      <c r="N27" s="63">
        <v>-1297</v>
      </c>
      <c r="O27" s="33"/>
      <c r="Q27" s="63">
        <v>-812</v>
      </c>
    </row>
    <row r="28" spans="1:17" ht="12.75">
      <c r="A28" s="50"/>
      <c r="B28" s="46"/>
      <c r="C28" s="42"/>
      <c r="D28" s="42"/>
      <c r="E28" s="52"/>
      <c r="F28" s="52"/>
      <c r="G28" s="52"/>
      <c r="H28" s="53"/>
      <c r="I28" s="52"/>
      <c r="J28" s="52"/>
      <c r="K28" s="53"/>
      <c r="L28" s="52"/>
      <c r="M28" s="52"/>
      <c r="N28" s="53"/>
      <c r="O28" s="33"/>
      <c r="Q28" s="53"/>
    </row>
    <row r="29" spans="1:17" ht="12.75">
      <c r="A29" s="50"/>
      <c r="B29" s="46" t="s">
        <v>64</v>
      </c>
      <c r="C29" s="42"/>
      <c r="D29" s="42"/>
      <c r="E29" s="54">
        <f>E25+E27</f>
        <v>907.0989999999991</v>
      </c>
      <c r="F29" s="52"/>
      <c r="G29" s="52"/>
      <c r="H29" s="54">
        <f>H25+H27</f>
        <v>636</v>
      </c>
      <c r="I29" s="52"/>
      <c r="J29" s="52"/>
      <c r="K29" s="54">
        <f>K25+K27</f>
        <v>1530.0989999999988</v>
      </c>
      <c r="L29" s="52"/>
      <c r="M29" s="52"/>
      <c r="N29" s="54">
        <f>N25+N27</f>
        <v>1247</v>
      </c>
      <c r="O29" s="33"/>
      <c r="Q29" s="54">
        <f>Q25+Q27</f>
        <v>623</v>
      </c>
    </row>
    <row r="30" spans="1:17" ht="12.75">
      <c r="A30" s="50"/>
      <c r="B30" s="46"/>
      <c r="C30" s="42"/>
      <c r="D30" s="42"/>
      <c r="E30" s="52"/>
      <c r="F30" s="52"/>
      <c r="G30" s="52"/>
      <c r="H30" s="53"/>
      <c r="I30" s="52"/>
      <c r="J30" s="52"/>
      <c r="K30" s="53"/>
      <c r="L30" s="52"/>
      <c r="M30" s="52"/>
      <c r="N30" s="53"/>
      <c r="O30" s="33"/>
      <c r="Q30" s="53"/>
    </row>
    <row r="31" spans="1:17" ht="12.75">
      <c r="A31" s="50"/>
      <c r="B31" s="46" t="s">
        <v>65</v>
      </c>
      <c r="C31" s="42"/>
      <c r="D31" s="42"/>
      <c r="E31" s="62">
        <f>-139733/1000</f>
        <v>-139.733</v>
      </c>
      <c r="F31" s="52"/>
      <c r="G31" s="52"/>
      <c r="H31" s="63">
        <v>101</v>
      </c>
      <c r="I31" s="52"/>
      <c r="J31" s="52"/>
      <c r="K31" s="63">
        <f>+Q31+E31</f>
        <v>-317.733</v>
      </c>
      <c r="L31" s="52"/>
      <c r="M31" s="52"/>
      <c r="N31" s="63">
        <v>204</v>
      </c>
      <c r="O31" s="33"/>
      <c r="Q31" s="63">
        <v>-178</v>
      </c>
    </row>
    <row r="32" spans="1:17" ht="12.75">
      <c r="A32" s="50"/>
      <c r="B32" s="46"/>
      <c r="C32" s="42"/>
      <c r="D32" s="42"/>
      <c r="E32" s="52"/>
      <c r="F32" s="52"/>
      <c r="G32" s="52"/>
      <c r="H32" s="53"/>
      <c r="I32" s="52"/>
      <c r="J32" s="52"/>
      <c r="K32" s="53"/>
      <c r="L32" s="52"/>
      <c r="M32" s="52"/>
      <c r="N32" s="53"/>
      <c r="O32" s="33"/>
      <c r="Q32" s="53"/>
    </row>
    <row r="33" spans="1:17" ht="12.75">
      <c r="A33" s="50"/>
      <c r="B33" s="46" t="s">
        <v>66</v>
      </c>
      <c r="C33" s="42"/>
      <c r="D33" s="42"/>
      <c r="E33" s="52">
        <f>E29+E31</f>
        <v>767.3659999999991</v>
      </c>
      <c r="F33" s="52"/>
      <c r="G33" s="52"/>
      <c r="H33" s="52">
        <f>H29+H31</f>
        <v>737</v>
      </c>
      <c r="I33" s="52"/>
      <c r="J33" s="52"/>
      <c r="K33" s="52">
        <f>K29+K31</f>
        <v>1212.3659999999988</v>
      </c>
      <c r="L33" s="52"/>
      <c r="M33" s="52"/>
      <c r="N33" s="52">
        <f>N29+N31</f>
        <v>1451</v>
      </c>
      <c r="O33" s="33"/>
      <c r="Q33" s="52">
        <f>Q29+Q31</f>
        <v>445</v>
      </c>
    </row>
    <row r="34" spans="1:17" ht="12.75">
      <c r="A34" s="50"/>
      <c r="B34" s="46"/>
      <c r="C34" s="42"/>
      <c r="D34" s="42"/>
      <c r="E34" s="53"/>
      <c r="F34" s="52"/>
      <c r="G34" s="52"/>
      <c r="H34" s="53"/>
      <c r="I34" s="52"/>
      <c r="J34" s="52"/>
      <c r="K34" s="53"/>
      <c r="L34" s="53"/>
      <c r="M34" s="53"/>
      <c r="N34" s="53"/>
      <c r="O34" s="33"/>
      <c r="Q34" s="55"/>
    </row>
    <row r="35" spans="1:17" ht="12.75">
      <c r="A35" s="50"/>
      <c r="B35" s="46" t="s">
        <v>67</v>
      </c>
      <c r="C35" s="42"/>
      <c r="D35" s="42"/>
      <c r="E35" s="63">
        <v>-55</v>
      </c>
      <c r="F35" s="52"/>
      <c r="G35" s="52"/>
      <c r="H35" s="63">
        <v>79</v>
      </c>
      <c r="I35" s="52"/>
      <c r="J35" s="52"/>
      <c r="K35" s="63">
        <f>+Q35+E35</f>
        <v>-43</v>
      </c>
      <c r="L35" s="52"/>
      <c r="M35" s="52"/>
      <c r="N35" s="63">
        <v>47</v>
      </c>
      <c r="O35" s="33"/>
      <c r="Q35" s="63">
        <v>12</v>
      </c>
    </row>
    <row r="36" spans="1:17" ht="12.75">
      <c r="A36" s="50"/>
      <c r="B36" s="46"/>
      <c r="C36" s="42"/>
      <c r="D36" s="42"/>
      <c r="E36" s="52"/>
      <c r="F36" s="52"/>
      <c r="G36" s="52"/>
      <c r="H36" s="53"/>
      <c r="I36" s="52"/>
      <c r="J36" s="52"/>
      <c r="K36" s="53"/>
      <c r="L36" s="52"/>
      <c r="M36" s="52"/>
      <c r="N36" s="53"/>
      <c r="O36" s="33"/>
      <c r="Q36" s="53"/>
    </row>
    <row r="37" spans="1:17" ht="13.5" thickBot="1">
      <c r="A37" s="50"/>
      <c r="B37" s="46" t="s">
        <v>152</v>
      </c>
      <c r="C37" s="42"/>
      <c r="D37" s="42"/>
      <c r="E37" s="60">
        <f>E33+E35</f>
        <v>712.3659999999991</v>
      </c>
      <c r="F37" s="52"/>
      <c r="G37" s="52"/>
      <c r="H37" s="60">
        <f>H33+H35</f>
        <v>816</v>
      </c>
      <c r="I37" s="52"/>
      <c r="J37" s="52"/>
      <c r="K37" s="60">
        <f>K33+K35</f>
        <v>1169.3659999999988</v>
      </c>
      <c r="L37" s="52"/>
      <c r="M37" s="52"/>
      <c r="N37" s="60">
        <f>N33+N35</f>
        <v>1498</v>
      </c>
      <c r="O37" s="33"/>
      <c r="Q37" s="60">
        <f>Q33+Q35</f>
        <v>457</v>
      </c>
    </row>
    <row r="38" spans="1:15" ht="13.5" thickTop="1">
      <c r="A38" s="50"/>
      <c r="B38" s="46"/>
      <c r="C38" s="42"/>
      <c r="D38" s="42"/>
      <c r="E38" s="53"/>
      <c r="F38" s="52"/>
      <c r="G38" s="52"/>
      <c r="H38" s="53"/>
      <c r="I38" s="52"/>
      <c r="J38" s="52"/>
      <c r="K38" s="53"/>
      <c r="L38" s="53"/>
      <c r="M38" s="53"/>
      <c r="N38" s="53"/>
      <c r="O38" s="33"/>
    </row>
    <row r="39" spans="1:15" ht="12.75">
      <c r="A39" s="50"/>
      <c r="B39" s="46" t="s">
        <v>68</v>
      </c>
      <c r="C39" s="42"/>
      <c r="D39" s="42"/>
      <c r="E39" s="52"/>
      <c r="F39" s="52"/>
      <c r="G39" s="52"/>
      <c r="H39" s="53"/>
      <c r="I39" s="52"/>
      <c r="J39" s="52"/>
      <c r="K39" s="53"/>
      <c r="L39" s="52"/>
      <c r="M39" s="52"/>
      <c r="N39" s="55"/>
      <c r="O39" s="33"/>
    </row>
    <row r="40" spans="1:17" ht="12.75">
      <c r="A40" s="50"/>
      <c r="B40" s="56" t="s">
        <v>69</v>
      </c>
      <c r="C40" s="42"/>
      <c r="D40" s="42"/>
      <c r="E40" s="150">
        <f>NT!K185</f>
        <v>1.7313549641511705</v>
      </c>
      <c r="F40" s="150"/>
      <c r="G40" s="150"/>
      <c r="H40" s="151">
        <v>2.05</v>
      </c>
      <c r="I40" s="150"/>
      <c r="J40" s="150"/>
      <c r="K40" s="151">
        <v>2.84</v>
      </c>
      <c r="L40" s="150"/>
      <c r="M40" s="150"/>
      <c r="N40" s="151">
        <v>3.77</v>
      </c>
      <c r="O40" s="33"/>
      <c r="Q40" s="150">
        <v>1.109411793265846</v>
      </c>
    </row>
    <row r="41" spans="1:17" ht="12.75">
      <c r="A41" s="50"/>
      <c r="B41" s="56" t="s">
        <v>70</v>
      </c>
      <c r="C41" s="42"/>
      <c r="D41" s="42"/>
      <c r="E41" s="152">
        <f>NT!K187</f>
        <v>1.7342210969642355</v>
      </c>
      <c r="F41" s="150"/>
      <c r="G41" s="150"/>
      <c r="H41" s="151">
        <v>2.04</v>
      </c>
      <c r="I41" s="150"/>
      <c r="J41" s="150"/>
      <c r="K41" s="151">
        <v>2.84</v>
      </c>
      <c r="L41" s="150"/>
      <c r="M41" s="150"/>
      <c r="N41" s="151">
        <v>3.74</v>
      </c>
      <c r="O41" s="33"/>
      <c r="Q41" s="152">
        <v>1.109411793265846</v>
      </c>
    </row>
    <row r="42" spans="1:15" ht="12.75">
      <c r="A42" s="50"/>
      <c r="B42" s="46"/>
      <c r="C42" s="42"/>
      <c r="D42" s="42"/>
      <c r="E42" s="52"/>
      <c r="F42" s="52"/>
      <c r="G42" s="52"/>
      <c r="H42" s="55"/>
      <c r="I42" s="52"/>
      <c r="J42" s="52"/>
      <c r="K42" s="53"/>
      <c r="L42" s="52"/>
      <c r="M42" s="52"/>
      <c r="N42" s="55"/>
      <c r="O42" s="33"/>
    </row>
    <row r="43" spans="1:15" ht="12.75">
      <c r="A43" s="50"/>
      <c r="B43" s="56"/>
      <c r="C43" s="42"/>
      <c r="D43" s="42"/>
      <c r="E43" s="52"/>
      <c r="F43" s="52"/>
      <c r="G43" s="52"/>
      <c r="H43" s="55"/>
      <c r="I43" s="52"/>
      <c r="J43" s="52"/>
      <c r="K43" s="53"/>
      <c r="L43" s="53"/>
      <c r="M43" s="53"/>
      <c r="N43" s="55"/>
      <c r="O43" s="33"/>
    </row>
    <row r="44" spans="1:15" ht="12.75">
      <c r="A44" s="50"/>
      <c r="B44" s="229" t="s">
        <v>148</v>
      </c>
      <c r="C44" s="230"/>
      <c r="D44" s="230"/>
      <c r="E44" s="230"/>
      <c r="F44" s="230"/>
      <c r="G44" s="230"/>
      <c r="H44" s="230"/>
      <c r="I44" s="230"/>
      <c r="J44" s="230"/>
      <c r="K44" s="230"/>
      <c r="L44" s="230"/>
      <c r="M44" s="230"/>
      <c r="N44" s="230"/>
      <c r="O44" s="33"/>
    </row>
    <row r="45" spans="1:15" ht="12.75">
      <c r="A45" s="50"/>
      <c r="B45" s="230"/>
      <c r="C45" s="230"/>
      <c r="D45" s="230"/>
      <c r="E45" s="230"/>
      <c r="F45" s="230"/>
      <c r="G45" s="230"/>
      <c r="H45" s="230"/>
      <c r="I45" s="230"/>
      <c r="J45" s="230"/>
      <c r="K45" s="230"/>
      <c r="L45" s="230"/>
      <c r="M45" s="230"/>
      <c r="N45" s="230"/>
      <c r="O45" s="33"/>
    </row>
    <row r="46" spans="1:15" ht="12.75">
      <c r="A46" s="50"/>
      <c r="B46" s="46"/>
      <c r="C46" s="42"/>
      <c r="D46" s="42"/>
      <c r="E46" s="52"/>
      <c r="F46" s="52"/>
      <c r="G46" s="52"/>
      <c r="H46" s="53"/>
      <c r="I46" s="52"/>
      <c r="J46" s="52"/>
      <c r="K46" s="53"/>
      <c r="L46" s="52"/>
      <c r="M46" s="52"/>
      <c r="N46" s="53"/>
      <c r="O46" s="33"/>
    </row>
    <row r="47" spans="1:15" ht="13.5" customHeight="1" thickBot="1">
      <c r="A47" s="57"/>
      <c r="B47" s="58"/>
      <c r="C47" s="59"/>
      <c r="D47" s="59"/>
      <c r="E47" s="60"/>
      <c r="F47" s="60"/>
      <c r="G47" s="60"/>
      <c r="H47" s="61"/>
      <c r="I47" s="60"/>
      <c r="J47" s="60"/>
      <c r="K47" s="61"/>
      <c r="L47" s="60"/>
      <c r="M47" s="60"/>
      <c r="N47" s="61"/>
      <c r="O47" s="37"/>
    </row>
    <row r="48" spans="2:14" ht="13.5" thickTop="1">
      <c r="B48" s="5"/>
      <c r="E48" s="20"/>
      <c r="F48" s="20"/>
      <c r="G48" s="20"/>
      <c r="H48" s="19"/>
      <c r="I48" s="20"/>
      <c r="J48" s="20"/>
      <c r="K48" s="19"/>
      <c r="L48" s="20"/>
      <c r="M48" s="20"/>
      <c r="N48" s="19"/>
    </row>
    <row r="49" spans="2:14" ht="12.75">
      <c r="B49" s="5"/>
      <c r="E49" s="20"/>
      <c r="F49" s="20"/>
      <c r="G49" s="20"/>
      <c r="H49" s="19"/>
      <c r="I49" s="20"/>
      <c r="J49" s="20"/>
      <c r="K49" s="19"/>
      <c r="L49" s="19"/>
      <c r="M49" s="19"/>
      <c r="N49" s="19"/>
    </row>
    <row r="50" spans="2:14" ht="12.75">
      <c r="B50" s="5"/>
      <c r="E50" s="20"/>
      <c r="F50" s="20"/>
      <c r="G50" s="20"/>
      <c r="H50" s="19"/>
      <c r="I50" s="20"/>
      <c r="J50" s="20"/>
      <c r="K50" s="19"/>
      <c r="L50" s="20"/>
      <c r="M50" s="20"/>
      <c r="N50" s="19"/>
    </row>
    <row r="51" spans="2:14" ht="12.75">
      <c r="B51" s="5"/>
      <c r="E51" s="20"/>
      <c r="F51" s="20"/>
      <c r="G51" s="20"/>
      <c r="H51" s="19"/>
      <c r="I51" s="20"/>
      <c r="J51" s="20"/>
      <c r="K51" s="19"/>
      <c r="L51" s="20"/>
      <c r="M51" s="20"/>
      <c r="N51" s="19"/>
    </row>
    <row r="52" spans="2:14" ht="12.75">
      <c r="B52" s="5"/>
      <c r="E52" s="20"/>
      <c r="F52" s="20"/>
      <c r="G52" s="20"/>
      <c r="H52" s="19"/>
      <c r="I52" s="20"/>
      <c r="J52" s="20"/>
      <c r="K52" s="19"/>
      <c r="L52" s="20"/>
      <c r="M52" s="20"/>
      <c r="N52" s="19"/>
    </row>
    <row r="53" spans="2:14" ht="12.75">
      <c r="B53" s="5"/>
      <c r="E53" s="20"/>
      <c r="F53" s="20"/>
      <c r="G53" s="20"/>
      <c r="H53" s="19"/>
      <c r="I53" s="20"/>
      <c r="J53" s="20"/>
      <c r="K53" s="20"/>
      <c r="L53" s="20"/>
      <c r="M53" s="20"/>
      <c r="N53" s="19"/>
    </row>
    <row r="54" spans="2:14" ht="12.75">
      <c r="B54" s="5"/>
      <c r="E54" s="20"/>
      <c r="F54" s="20"/>
      <c r="G54" s="20"/>
      <c r="H54" s="19"/>
      <c r="I54" s="20"/>
      <c r="J54" s="20"/>
      <c r="K54" s="19"/>
      <c r="L54" s="20"/>
      <c r="M54" s="20"/>
      <c r="N54" s="19"/>
    </row>
    <row r="55" spans="2:14" ht="12.75">
      <c r="B55" s="5"/>
      <c r="E55" s="20"/>
      <c r="F55" s="20"/>
      <c r="G55" s="20"/>
      <c r="H55" s="19"/>
      <c r="I55" s="20"/>
      <c r="J55" s="20"/>
      <c r="K55" s="19"/>
      <c r="L55" s="20"/>
      <c r="M55" s="20"/>
      <c r="N55" s="19"/>
    </row>
    <row r="56" spans="2:14" ht="12.75">
      <c r="B56" s="5"/>
      <c r="E56" s="20"/>
      <c r="F56" s="20"/>
      <c r="G56" s="20"/>
      <c r="H56" s="19"/>
      <c r="I56" s="20"/>
      <c r="J56" s="20"/>
      <c r="K56" s="19"/>
      <c r="L56" s="19"/>
      <c r="M56" s="19"/>
      <c r="N56" s="19"/>
    </row>
    <row r="57" spans="2:14" ht="12.75">
      <c r="B57" s="5"/>
      <c r="E57" s="20"/>
      <c r="F57" s="20"/>
      <c r="G57" s="20"/>
      <c r="H57" s="20"/>
      <c r="I57" s="20"/>
      <c r="J57" s="20"/>
      <c r="K57" s="20"/>
      <c r="L57" s="20"/>
      <c r="M57" s="20"/>
      <c r="N57" s="20"/>
    </row>
    <row r="58" spans="5:14" ht="12.75">
      <c r="E58" s="20"/>
      <c r="F58" s="20"/>
      <c r="G58" s="20"/>
      <c r="H58" s="19"/>
      <c r="I58" s="20"/>
      <c r="J58" s="20"/>
      <c r="K58" s="19"/>
      <c r="L58" s="20"/>
      <c r="M58" s="20"/>
      <c r="N58" s="19"/>
    </row>
    <row r="59" spans="5:14" ht="12.75">
      <c r="E59" s="20"/>
      <c r="F59" s="20"/>
      <c r="G59" s="20"/>
      <c r="H59" s="20"/>
      <c r="I59" s="20"/>
      <c r="J59" s="20"/>
      <c r="K59" s="20"/>
      <c r="L59" s="20"/>
      <c r="M59" s="20"/>
      <c r="N59" s="20"/>
    </row>
    <row r="60" spans="5:14" ht="12.75">
      <c r="E60" s="23"/>
      <c r="F60" s="23"/>
      <c r="G60" s="23"/>
      <c r="H60" s="23"/>
      <c r="I60" s="23"/>
      <c r="J60" s="23"/>
      <c r="K60" s="23"/>
      <c r="L60" s="23"/>
      <c r="M60" s="23"/>
      <c r="N60" s="23"/>
    </row>
    <row r="61" spans="5:14" ht="12.75">
      <c r="E61" s="24"/>
      <c r="F61" s="24"/>
      <c r="G61" s="24"/>
      <c r="H61" s="24"/>
      <c r="I61" s="24"/>
      <c r="J61" s="24"/>
      <c r="K61" s="21"/>
      <c r="L61" s="24"/>
      <c r="M61" s="24"/>
      <c r="N61" s="22"/>
    </row>
    <row r="62" spans="5:14" ht="12.75">
      <c r="E62" s="24"/>
      <c r="F62" s="24"/>
      <c r="G62" s="24"/>
      <c r="H62" s="24"/>
      <c r="I62" s="24"/>
      <c r="J62" s="24"/>
      <c r="K62" s="24"/>
      <c r="L62" s="24"/>
      <c r="M62" s="24"/>
      <c r="N62" s="24"/>
    </row>
    <row r="63" spans="5:14" ht="12.75">
      <c r="E63" s="23"/>
      <c r="F63" s="23"/>
      <c r="G63" s="23"/>
      <c r="H63" s="23"/>
      <c r="I63" s="23"/>
      <c r="J63" s="23"/>
      <c r="K63" s="23"/>
      <c r="L63" s="23"/>
      <c r="M63" s="23"/>
      <c r="N63" s="23"/>
    </row>
    <row r="64" spans="5:14" ht="12.75">
      <c r="E64" s="24"/>
      <c r="F64" s="24"/>
      <c r="G64" s="24"/>
      <c r="H64" s="24"/>
      <c r="I64" s="24"/>
      <c r="J64" s="24"/>
      <c r="K64" s="21"/>
      <c r="L64" s="24"/>
      <c r="M64" s="24"/>
      <c r="N64" s="22"/>
    </row>
    <row r="65" spans="2:14" ht="12.75">
      <c r="B65" s="18"/>
      <c r="E65" s="16"/>
      <c r="F65" s="16"/>
      <c r="G65" s="16"/>
      <c r="H65" s="17"/>
      <c r="I65" s="16"/>
      <c r="J65" s="16"/>
      <c r="K65" s="16"/>
      <c r="L65" s="16"/>
      <c r="M65" s="16"/>
      <c r="N65" s="17"/>
    </row>
    <row r="66" ht="12.75">
      <c r="N66" s="13"/>
    </row>
    <row r="67" ht="12.75">
      <c r="N67" s="13"/>
    </row>
    <row r="68" ht="12.75">
      <c r="N68" s="13"/>
    </row>
    <row r="69" spans="5:14" ht="12.75">
      <c r="E69" s="237"/>
      <c r="F69" s="237"/>
      <c r="G69" s="237"/>
      <c r="H69" s="237"/>
      <c r="I69" s="237"/>
      <c r="J69" s="237"/>
      <c r="K69" s="237"/>
      <c r="L69" s="237"/>
      <c r="M69" s="237"/>
      <c r="N69" s="237"/>
    </row>
    <row r="70" spans="2:14" ht="12.75">
      <c r="B70" s="18"/>
      <c r="E70" s="237"/>
      <c r="F70" s="237"/>
      <c r="G70" s="237"/>
      <c r="H70" s="237"/>
      <c r="K70" s="237"/>
      <c r="L70" s="237"/>
      <c r="M70" s="237"/>
      <c r="N70" s="237"/>
    </row>
    <row r="71" ht="12.75">
      <c r="N71" s="13"/>
    </row>
    <row r="72" ht="12.75">
      <c r="N72" s="13"/>
    </row>
    <row r="73" ht="12.75">
      <c r="N73" s="13"/>
    </row>
    <row r="74" ht="12.75">
      <c r="N74" s="13"/>
    </row>
  </sheetData>
  <sheetProtection password="EF25" sheet="1" objects="1" scenarios="1"/>
  <mergeCells count="13">
    <mergeCell ref="E69:H69"/>
    <mergeCell ref="I69:N69"/>
    <mergeCell ref="E70:H70"/>
    <mergeCell ref="K70:N70"/>
    <mergeCell ref="B7:N8"/>
    <mergeCell ref="B44:N45"/>
    <mergeCell ref="C2:N2"/>
    <mergeCell ref="C3:N3"/>
    <mergeCell ref="K4:N4"/>
    <mergeCell ref="K5:N5"/>
    <mergeCell ref="B10:N10"/>
    <mergeCell ref="D12:H12"/>
    <mergeCell ref="J12:N12"/>
  </mergeCells>
  <printOptions/>
  <pageMargins left="1" right="0.25" top="1" bottom="1" header="0.44" footer="0.57"/>
  <pageSetup fitToHeight="2" horizontalDpi="300" verticalDpi="3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M146"/>
  <sheetViews>
    <sheetView view="pageBreakPreview" zoomScaleSheetLayoutView="100" workbookViewId="0" topLeftCell="A1">
      <selection activeCell="B12" sqref="B12"/>
    </sheetView>
  </sheetViews>
  <sheetFormatPr defaultColWidth="9.140625" defaultRowHeight="12.75"/>
  <cols>
    <col min="1" max="1" width="1.7109375" style="7" customWidth="1"/>
    <col min="2" max="2" width="15.7109375" style="7" customWidth="1"/>
    <col min="3" max="3" width="11.421875" style="7" customWidth="1"/>
    <col min="4" max="4" width="15.140625" style="7" customWidth="1"/>
    <col min="5" max="5" width="7.7109375" style="7" customWidth="1"/>
    <col min="6" max="6" width="8.7109375" style="14" customWidth="1"/>
    <col min="7" max="7" width="2.7109375" style="8" customWidth="1"/>
    <col min="8" max="8" width="7.7109375" style="8" customWidth="1"/>
    <col min="9" max="9" width="8.7109375" style="14" customWidth="1"/>
    <col min="10" max="10" width="1.7109375" style="7" customWidth="1"/>
    <col min="11" max="16384" width="9.140625" style="7" customWidth="1"/>
  </cols>
  <sheetData>
    <row r="1" spans="1:10" ht="13.5" customHeight="1" thickTop="1">
      <c r="A1" s="69"/>
      <c r="B1" s="70"/>
      <c r="C1" s="70"/>
      <c r="D1" s="70"/>
      <c r="E1" s="70"/>
      <c r="F1" s="71"/>
      <c r="G1" s="72"/>
      <c r="H1" s="72"/>
      <c r="I1" s="71"/>
      <c r="J1" s="73"/>
    </row>
    <row r="2" spans="1:13" s="2" customFormat="1" ht="18.75" customHeight="1">
      <c r="A2" s="31"/>
      <c r="B2" s="23"/>
      <c r="C2" s="80" t="s">
        <v>78</v>
      </c>
      <c r="D2" s="81"/>
      <c r="E2" s="81"/>
      <c r="F2" s="82"/>
      <c r="G2" s="83"/>
      <c r="H2" s="83"/>
      <c r="I2" s="82"/>
      <c r="J2" s="32"/>
      <c r="K2" s="3"/>
      <c r="L2" s="3"/>
      <c r="M2" s="3"/>
    </row>
    <row r="3" spans="1:13" s="2" customFormat="1" ht="12.75" customHeight="1">
      <c r="A3" s="31"/>
      <c r="B3" s="23"/>
      <c r="C3" s="41" t="s">
        <v>0</v>
      </c>
      <c r="D3" s="81"/>
      <c r="E3" s="81"/>
      <c r="F3" s="82"/>
      <c r="G3" s="83"/>
      <c r="H3" s="83"/>
      <c r="I3" s="82"/>
      <c r="J3" s="32"/>
      <c r="K3" s="3"/>
      <c r="L3" s="3"/>
      <c r="M3" s="3"/>
    </row>
    <row r="4" spans="1:13" s="2" customFormat="1" ht="12.75" customHeight="1">
      <c r="A4" s="31"/>
      <c r="B4" s="23"/>
      <c r="C4" s="84"/>
      <c r="D4" s="85"/>
      <c r="E4" s="85"/>
      <c r="F4" s="233"/>
      <c r="G4" s="233"/>
      <c r="H4" s="233"/>
      <c r="I4" s="233"/>
      <c r="J4" s="33"/>
      <c r="L4" s="4"/>
      <c r="M4" s="4"/>
    </row>
    <row r="5" spans="1:10" s="2" customFormat="1" ht="12.75" customHeight="1">
      <c r="A5" s="31"/>
      <c r="B5" s="23"/>
      <c r="C5" s="42"/>
      <c r="D5" s="42"/>
      <c r="E5" s="42"/>
      <c r="F5" s="233"/>
      <c r="G5" s="233"/>
      <c r="H5" s="233"/>
      <c r="I5" s="233"/>
      <c r="J5" s="33"/>
    </row>
    <row r="6" spans="1:10" ht="12.75">
      <c r="A6" s="74"/>
      <c r="B6" s="11"/>
      <c r="C6" s="11"/>
      <c r="D6" s="11"/>
      <c r="E6" s="11"/>
      <c r="F6" s="66"/>
      <c r="G6" s="67"/>
      <c r="H6" s="67"/>
      <c r="I6" s="66"/>
      <c r="J6" s="75" t="s">
        <v>6</v>
      </c>
    </row>
    <row r="7" spans="1:10" ht="15.75" customHeight="1">
      <c r="A7" s="238" t="s">
        <v>138</v>
      </c>
      <c r="B7" s="239"/>
      <c r="C7" s="239"/>
      <c r="D7" s="239"/>
      <c r="E7" s="239"/>
      <c r="F7" s="239"/>
      <c r="G7" s="239"/>
      <c r="H7" s="239"/>
      <c r="I7" s="239"/>
      <c r="J7" s="240"/>
    </row>
    <row r="8" spans="1:10" ht="15">
      <c r="A8" s="74"/>
      <c r="B8" s="68"/>
      <c r="C8" s="11"/>
      <c r="D8" s="11"/>
      <c r="E8" s="11"/>
      <c r="F8" s="11"/>
      <c r="G8" s="11"/>
      <c r="H8" s="11"/>
      <c r="I8" s="11"/>
      <c r="J8" s="75"/>
    </row>
    <row r="9" spans="1:10" ht="12.75">
      <c r="A9" s="86"/>
      <c r="B9" s="135"/>
      <c r="C9" s="87"/>
      <c r="D9" s="87"/>
      <c r="E9" s="87"/>
      <c r="F9" s="88" t="s">
        <v>209</v>
      </c>
      <c r="G9" s="89"/>
      <c r="H9" s="89"/>
      <c r="I9" s="88" t="s">
        <v>255</v>
      </c>
      <c r="J9" s="75"/>
    </row>
    <row r="10" spans="1:10" ht="12.75">
      <c r="A10" s="86"/>
      <c r="B10" s="87"/>
      <c r="C10" s="87"/>
      <c r="D10" s="87"/>
      <c r="E10" s="87"/>
      <c r="F10" s="88" t="s">
        <v>107</v>
      </c>
      <c r="G10" s="89"/>
      <c r="H10" s="89"/>
      <c r="I10" s="88" t="s">
        <v>24</v>
      </c>
      <c r="J10" s="75"/>
    </row>
    <row r="11" spans="1:10" ht="12.75">
      <c r="A11" s="86"/>
      <c r="B11" s="87"/>
      <c r="C11" s="87"/>
      <c r="D11" s="87"/>
      <c r="E11" s="87"/>
      <c r="F11" s="88" t="s">
        <v>17</v>
      </c>
      <c r="G11" s="89"/>
      <c r="H11" s="89"/>
      <c r="I11" s="88" t="s">
        <v>23</v>
      </c>
      <c r="J11" s="75"/>
    </row>
    <row r="12" spans="1:10" ht="12.75">
      <c r="A12" s="86"/>
      <c r="B12" s="87"/>
      <c r="C12" s="87"/>
      <c r="D12" s="87"/>
      <c r="E12" s="87"/>
      <c r="F12" s="88" t="s">
        <v>49</v>
      </c>
      <c r="G12" s="89"/>
      <c r="H12" s="89"/>
      <c r="I12" s="88" t="s">
        <v>38</v>
      </c>
      <c r="J12" s="75"/>
    </row>
    <row r="13" spans="1:10" ht="12.75">
      <c r="A13" s="86"/>
      <c r="B13" s="87"/>
      <c r="C13" s="87"/>
      <c r="D13" s="87"/>
      <c r="E13" s="87"/>
      <c r="F13" s="90" t="s">
        <v>241</v>
      </c>
      <c r="G13" s="89"/>
      <c r="H13" s="89"/>
      <c r="I13" s="90" t="s">
        <v>58</v>
      </c>
      <c r="J13" s="75"/>
    </row>
    <row r="14" spans="1:10" ht="12.75">
      <c r="A14" s="86"/>
      <c r="B14" s="87"/>
      <c r="C14" s="87"/>
      <c r="D14" s="87"/>
      <c r="E14" s="87"/>
      <c r="F14" s="88" t="s">
        <v>7</v>
      </c>
      <c r="G14" s="89"/>
      <c r="H14" s="89"/>
      <c r="I14" s="88" t="s">
        <v>7</v>
      </c>
      <c r="J14" s="75"/>
    </row>
    <row r="15" spans="1:10" ht="6" customHeight="1">
      <c r="A15" s="86"/>
      <c r="B15" s="87"/>
      <c r="C15" s="87"/>
      <c r="D15" s="87"/>
      <c r="E15" s="87"/>
      <c r="F15" s="88"/>
      <c r="G15" s="89"/>
      <c r="H15" s="89"/>
      <c r="I15" s="88"/>
      <c r="J15" s="75"/>
    </row>
    <row r="16" spans="1:10" ht="12.75">
      <c r="A16" s="86"/>
      <c r="B16" s="87" t="s">
        <v>53</v>
      </c>
      <c r="C16" s="87"/>
      <c r="D16" s="87"/>
      <c r="E16" s="87"/>
      <c r="F16" s="136">
        <f>56718204/1000</f>
        <v>56718.204</v>
      </c>
      <c r="G16" s="137"/>
      <c r="H16" s="137"/>
      <c r="I16" s="136">
        <v>45880</v>
      </c>
      <c r="J16" s="75"/>
    </row>
    <row r="17" spans="1:10" ht="12.75">
      <c r="A17" s="86"/>
      <c r="B17" s="87" t="s">
        <v>219</v>
      </c>
      <c r="C17" s="87"/>
      <c r="D17" s="87"/>
      <c r="E17" s="87"/>
      <c r="F17" s="136">
        <v>18.116</v>
      </c>
      <c r="G17" s="137"/>
      <c r="H17" s="137"/>
      <c r="I17" s="136">
        <v>16</v>
      </c>
      <c r="J17" s="75"/>
    </row>
    <row r="18" spans="1:10" ht="12.75">
      <c r="A18" s="86"/>
      <c r="B18" s="87" t="s">
        <v>54</v>
      </c>
      <c r="C18" s="87"/>
      <c r="D18" s="87"/>
      <c r="E18" s="87"/>
      <c r="F18" s="136">
        <f>4839880/1000</f>
        <v>4839.88</v>
      </c>
      <c r="G18" s="137"/>
      <c r="H18" s="137"/>
      <c r="I18" s="136">
        <v>4953</v>
      </c>
      <c r="J18" s="75"/>
    </row>
    <row r="19" spans="1:10" ht="12.75">
      <c r="A19" s="86"/>
      <c r="B19" s="87" t="s">
        <v>146</v>
      </c>
      <c r="C19" s="87"/>
      <c r="D19" s="87"/>
      <c r="E19" s="87"/>
      <c r="F19" s="136">
        <f>617150/1000</f>
        <v>617.15</v>
      </c>
      <c r="G19" s="137"/>
      <c r="H19" s="137"/>
      <c r="I19" s="136">
        <v>598</v>
      </c>
      <c r="J19" s="75"/>
    </row>
    <row r="20" spans="1:10" ht="9" customHeight="1">
      <c r="A20" s="86"/>
      <c r="B20" s="87"/>
      <c r="C20" s="87"/>
      <c r="D20" s="87"/>
      <c r="E20" s="87"/>
      <c r="F20" s="136"/>
      <c r="G20" s="137"/>
      <c r="H20" s="137"/>
      <c r="I20" s="136"/>
      <c r="J20" s="75"/>
    </row>
    <row r="21" spans="1:10" ht="12.75">
      <c r="A21" s="86"/>
      <c r="B21" s="87" t="s">
        <v>8</v>
      </c>
      <c r="C21" s="87"/>
      <c r="D21" s="87"/>
      <c r="E21" s="87"/>
      <c r="F21" s="136"/>
      <c r="G21" s="137"/>
      <c r="H21" s="137"/>
      <c r="I21" s="136"/>
      <c r="J21" s="75"/>
    </row>
    <row r="22" spans="1:10" ht="12.75">
      <c r="A22" s="86"/>
      <c r="B22" s="138" t="s">
        <v>52</v>
      </c>
      <c r="C22" s="138"/>
      <c r="D22" s="87"/>
      <c r="E22" s="87"/>
      <c r="F22" s="139">
        <f>30398960/1000-1</f>
        <v>30397.96</v>
      </c>
      <c r="G22" s="137"/>
      <c r="H22" s="137"/>
      <c r="I22" s="139">
        <v>34522</v>
      </c>
      <c r="J22" s="75"/>
    </row>
    <row r="23" spans="1:10" ht="12.75">
      <c r="A23" s="86"/>
      <c r="B23" s="138" t="s">
        <v>73</v>
      </c>
      <c r="C23" s="138"/>
      <c r="D23" s="87"/>
      <c r="E23" s="87"/>
      <c r="F23" s="140">
        <f>+(20849276+1020331)/1000</f>
        <v>21869.607</v>
      </c>
      <c r="G23" s="137"/>
      <c r="H23" s="137"/>
      <c r="I23" s="140">
        <f>13863</f>
        <v>13863</v>
      </c>
      <c r="J23" s="75"/>
    </row>
    <row r="24" spans="1:10" ht="12.75">
      <c r="A24" s="86"/>
      <c r="B24" s="138" t="s">
        <v>72</v>
      </c>
      <c r="C24" s="138"/>
      <c r="D24" s="87"/>
      <c r="E24" s="87"/>
      <c r="F24" s="140">
        <v>12.94</v>
      </c>
      <c r="G24" s="137"/>
      <c r="H24" s="137"/>
      <c r="I24" s="140">
        <v>41</v>
      </c>
      <c r="J24" s="76"/>
    </row>
    <row r="25" spans="1:10" ht="12.75">
      <c r="A25" s="86"/>
      <c r="B25" s="138" t="s">
        <v>74</v>
      </c>
      <c r="C25" s="138"/>
      <c r="D25" s="87"/>
      <c r="E25" s="87"/>
      <c r="F25" s="141">
        <f>238093/1000</f>
        <v>238.093</v>
      </c>
      <c r="G25" s="137"/>
      <c r="H25" s="137"/>
      <c r="I25" s="141">
        <v>909</v>
      </c>
      <c r="J25" s="76"/>
    </row>
    <row r="26" spans="1:10" ht="12.75">
      <c r="A26" s="86"/>
      <c r="B26" s="138"/>
      <c r="C26" s="138"/>
      <c r="D26" s="87"/>
      <c r="E26" s="87"/>
      <c r="F26" s="141">
        <f>SUM(F22:F25)</f>
        <v>52518.6</v>
      </c>
      <c r="G26" s="137"/>
      <c r="H26" s="137"/>
      <c r="I26" s="141">
        <f>SUM(I22:I25)</f>
        <v>49335</v>
      </c>
      <c r="J26" s="76"/>
    </row>
    <row r="27" spans="1:10" ht="9" customHeight="1">
      <c r="A27" s="86"/>
      <c r="B27" s="87"/>
      <c r="C27" s="87"/>
      <c r="D27" s="87"/>
      <c r="E27" s="87"/>
      <c r="F27" s="136"/>
      <c r="G27" s="137"/>
      <c r="H27" s="137"/>
      <c r="I27" s="136"/>
      <c r="J27" s="76"/>
    </row>
    <row r="28" spans="1:10" ht="12.75">
      <c r="A28" s="86"/>
      <c r="B28" s="87" t="s">
        <v>9</v>
      </c>
      <c r="C28" s="87"/>
      <c r="D28" s="87"/>
      <c r="E28" s="87"/>
      <c r="F28" s="136"/>
      <c r="G28" s="137"/>
      <c r="H28" s="137"/>
      <c r="I28" s="136"/>
      <c r="J28" s="76"/>
    </row>
    <row r="29" spans="1:10" ht="12.75">
      <c r="A29" s="86"/>
      <c r="B29" s="138" t="s">
        <v>75</v>
      </c>
      <c r="C29" s="138"/>
      <c r="D29" s="87"/>
      <c r="E29" s="87"/>
      <c r="F29" s="139">
        <f>+(2629732+4070962)/1000</f>
        <v>6700.694</v>
      </c>
      <c r="G29" s="137"/>
      <c r="H29" s="137"/>
      <c r="I29" s="139">
        <f>3160+2837</f>
        <v>5997</v>
      </c>
      <c r="J29" s="76"/>
    </row>
    <row r="30" spans="1:10" ht="12.75">
      <c r="A30" s="86"/>
      <c r="B30" s="138" t="s">
        <v>55</v>
      </c>
      <c r="C30" s="138"/>
      <c r="D30" s="87"/>
      <c r="E30" s="87"/>
      <c r="F30" s="140">
        <f>39683990/1000</f>
        <v>39683.99</v>
      </c>
      <c r="G30" s="137"/>
      <c r="H30" s="137"/>
      <c r="I30" s="140">
        <v>35226</v>
      </c>
      <c r="J30" s="76"/>
    </row>
    <row r="31" spans="1:10" ht="12.75">
      <c r="A31" s="86"/>
      <c r="B31" s="138" t="s">
        <v>56</v>
      </c>
      <c r="C31" s="138"/>
      <c r="D31" s="87"/>
      <c r="E31" s="87"/>
      <c r="F31" s="140">
        <f>73901/1000</f>
        <v>73.901</v>
      </c>
      <c r="G31" s="137"/>
      <c r="H31" s="137"/>
      <c r="I31" s="140">
        <v>182</v>
      </c>
      <c r="J31" s="76"/>
    </row>
    <row r="32" spans="1:10" ht="12.75">
      <c r="A32" s="86"/>
      <c r="B32" s="138"/>
      <c r="C32" s="138"/>
      <c r="D32" s="87"/>
      <c r="E32" s="87"/>
      <c r="F32" s="142">
        <f>SUM(F29:F31)</f>
        <v>46458.585</v>
      </c>
      <c r="G32" s="137"/>
      <c r="H32" s="137"/>
      <c r="I32" s="142">
        <f>SUM(I29:I31)</f>
        <v>41405</v>
      </c>
      <c r="J32" s="76"/>
    </row>
    <row r="33" spans="1:10" ht="9" customHeight="1">
      <c r="A33" s="86"/>
      <c r="B33" s="87"/>
      <c r="C33" s="87"/>
      <c r="D33" s="87"/>
      <c r="E33" s="87"/>
      <c r="F33" s="136"/>
      <c r="G33" s="137"/>
      <c r="H33" s="137"/>
      <c r="I33" s="136"/>
      <c r="J33" s="76"/>
    </row>
    <row r="34" spans="1:10" ht="12.75">
      <c r="A34" s="86"/>
      <c r="B34" s="87" t="s">
        <v>29</v>
      </c>
      <c r="C34" s="87"/>
      <c r="D34" s="87"/>
      <c r="E34" s="87"/>
      <c r="F34" s="136">
        <f>F26-F32</f>
        <v>6060.014999999999</v>
      </c>
      <c r="G34" s="137"/>
      <c r="H34" s="137"/>
      <c r="I34" s="136">
        <f>I26-I32</f>
        <v>7930</v>
      </c>
      <c r="J34" s="76"/>
    </row>
    <row r="35" spans="1:10" ht="9" customHeight="1">
      <c r="A35" s="86"/>
      <c r="B35" s="87"/>
      <c r="C35" s="87"/>
      <c r="D35" s="87"/>
      <c r="E35" s="87"/>
      <c r="F35" s="136"/>
      <c r="G35" s="137"/>
      <c r="H35" s="137"/>
      <c r="I35" s="136"/>
      <c r="J35" s="76"/>
    </row>
    <row r="36" spans="1:10" ht="13.5" thickBot="1">
      <c r="A36" s="86"/>
      <c r="B36" s="87"/>
      <c r="C36" s="87"/>
      <c r="D36" s="87"/>
      <c r="E36" s="87"/>
      <c r="F36" s="143">
        <f>F34+SUM(F16:F19)</f>
        <v>68253.36499999999</v>
      </c>
      <c r="G36" s="137"/>
      <c r="H36" s="137"/>
      <c r="I36" s="143">
        <f>I34+I18+I17+I16+I19</f>
        <v>59377</v>
      </c>
      <c r="J36" s="76"/>
    </row>
    <row r="37" spans="1:10" ht="9" customHeight="1" thickTop="1">
      <c r="A37" s="86"/>
      <c r="B37" s="87"/>
      <c r="C37" s="87"/>
      <c r="D37" s="87"/>
      <c r="E37" s="87"/>
      <c r="F37" s="136"/>
      <c r="G37" s="137"/>
      <c r="H37" s="137"/>
      <c r="I37" s="136"/>
      <c r="J37" s="76"/>
    </row>
    <row r="38" spans="1:10" ht="12.75">
      <c r="A38" s="86"/>
      <c r="B38" s="87" t="s">
        <v>159</v>
      </c>
      <c r="C38" s="87"/>
      <c r="D38" s="87"/>
      <c r="E38" s="87"/>
      <c r="F38" s="136"/>
      <c r="G38" s="137"/>
      <c r="H38" s="137"/>
      <c r="I38" s="136"/>
      <c r="J38" s="76"/>
    </row>
    <row r="39" spans="1:10" ht="12.75">
      <c r="A39" s="86"/>
      <c r="B39" s="138" t="s">
        <v>57</v>
      </c>
      <c r="C39" s="87"/>
      <c r="D39" s="87"/>
      <c r="E39" s="87"/>
      <c r="F39" s="139">
        <v>41145</v>
      </c>
      <c r="G39" s="137"/>
      <c r="H39" s="137"/>
      <c r="I39" s="139">
        <v>41145</v>
      </c>
      <c r="J39" s="76"/>
    </row>
    <row r="40" spans="1:10" ht="12.75">
      <c r="A40" s="86"/>
      <c r="B40" s="138" t="s">
        <v>10</v>
      </c>
      <c r="C40" s="87"/>
      <c r="D40" s="87"/>
      <c r="E40" s="87"/>
      <c r="F40" s="141">
        <f>+(148620+318942+6318+556356+2377874+2749.22)/1000</f>
        <v>3410.8592200000003</v>
      </c>
      <c r="G40" s="137"/>
      <c r="H40" s="137"/>
      <c r="I40" s="141">
        <f>149+319+556+1209</f>
        <v>2233</v>
      </c>
      <c r="J40" s="76"/>
    </row>
    <row r="41" spans="1:10" ht="12.75">
      <c r="A41" s="86"/>
      <c r="B41" s="138"/>
      <c r="C41" s="87"/>
      <c r="D41" s="87"/>
      <c r="E41" s="87"/>
      <c r="F41" s="136">
        <f>F39+F40</f>
        <v>44555.85922</v>
      </c>
      <c r="G41" s="137"/>
      <c r="H41" s="137"/>
      <c r="I41" s="136">
        <f>I40+I39</f>
        <v>43378</v>
      </c>
      <c r="J41" s="76"/>
    </row>
    <row r="42" spans="1:10" ht="9" customHeight="1">
      <c r="A42" s="86"/>
      <c r="B42" s="138"/>
      <c r="C42" s="87"/>
      <c r="D42" s="87"/>
      <c r="E42" s="87"/>
      <c r="F42" s="136"/>
      <c r="G42" s="137"/>
      <c r="H42" s="137"/>
      <c r="I42" s="136"/>
      <c r="J42" s="76"/>
    </row>
    <row r="43" spans="1:10" ht="12.75">
      <c r="A43" s="86"/>
      <c r="B43" s="87" t="s">
        <v>77</v>
      </c>
      <c r="C43" s="87"/>
      <c r="D43" s="87"/>
      <c r="E43" s="87"/>
      <c r="F43" s="136">
        <f>1269806/1000-1</f>
        <v>1268.806</v>
      </c>
      <c r="G43" s="137"/>
      <c r="H43" s="137"/>
      <c r="I43" s="136">
        <v>1226</v>
      </c>
      <c r="J43" s="76"/>
    </row>
    <row r="44" spans="1:10" ht="12.75">
      <c r="A44" s="86"/>
      <c r="B44" s="87" t="s">
        <v>76</v>
      </c>
      <c r="C44" s="87"/>
      <c r="D44" s="87"/>
      <c r="E44" s="87"/>
      <c r="F44" s="136">
        <f>18700333/1000</f>
        <v>18700.333</v>
      </c>
      <c r="G44" s="137"/>
      <c r="H44" s="137"/>
      <c r="I44" s="136">
        <f>11160+177</f>
        <v>11337</v>
      </c>
      <c r="J44" s="76"/>
    </row>
    <row r="45" spans="1:10" ht="12.75">
      <c r="A45" s="86"/>
      <c r="B45" s="87" t="s">
        <v>220</v>
      </c>
      <c r="C45" s="87"/>
      <c r="D45" s="87"/>
      <c r="E45" s="87"/>
      <c r="F45" s="136">
        <f>(3602788+128330-2749.22)/1000</f>
        <v>3728.36878</v>
      </c>
      <c r="G45" s="137"/>
      <c r="H45" s="137"/>
      <c r="I45" s="136">
        <f>3436</f>
        <v>3436</v>
      </c>
      <c r="J45" s="76"/>
    </row>
    <row r="46" spans="1:10" ht="9" customHeight="1">
      <c r="A46" s="86"/>
      <c r="B46" s="87"/>
      <c r="C46" s="87"/>
      <c r="D46" s="87" t="s">
        <v>6</v>
      </c>
      <c r="E46" s="87"/>
      <c r="F46" s="136"/>
      <c r="G46" s="137"/>
      <c r="H46" s="137"/>
      <c r="I46" s="136"/>
      <c r="J46" s="76"/>
    </row>
    <row r="47" spans="1:10" ht="13.5" thickBot="1">
      <c r="A47" s="86"/>
      <c r="B47" s="144"/>
      <c r="C47" s="144"/>
      <c r="D47" s="144"/>
      <c r="E47" s="144"/>
      <c r="F47" s="143">
        <f>SUM(F41:F46)</f>
        <v>68253.367</v>
      </c>
      <c r="G47" s="137"/>
      <c r="H47" s="137"/>
      <c r="I47" s="143">
        <f>SUM(I41:I45)</f>
        <v>59377</v>
      </c>
      <c r="J47" s="76"/>
    </row>
    <row r="48" spans="1:10" ht="9" customHeight="1" thickTop="1">
      <c r="A48" s="86"/>
      <c r="B48" s="144"/>
      <c r="C48" s="144"/>
      <c r="D48" s="144"/>
      <c r="E48" s="144"/>
      <c r="F48" s="136"/>
      <c r="G48" s="137"/>
      <c r="H48" s="137"/>
      <c r="I48" s="136"/>
      <c r="J48" s="76"/>
    </row>
    <row r="49" spans="1:10" ht="12.75">
      <c r="A49" s="86"/>
      <c r="B49" s="144" t="s">
        <v>27</v>
      </c>
      <c r="C49" s="144"/>
      <c r="D49" s="144"/>
      <c r="E49" s="144"/>
      <c r="F49" s="136">
        <f>+(F41-F17-F18)/F39*100</f>
        <v>96.4828368453032</v>
      </c>
      <c r="G49" s="137"/>
      <c r="H49" s="137"/>
      <c r="I49" s="136">
        <f>+(I41-I17-I18)/I39*100</f>
        <v>93.35034633612833</v>
      </c>
      <c r="J49" s="76"/>
    </row>
    <row r="50" spans="1:10" ht="12.75">
      <c r="A50" s="74"/>
      <c r="B50" s="173"/>
      <c r="C50" s="173"/>
      <c r="D50" s="173"/>
      <c r="E50" s="173"/>
      <c r="F50" s="174"/>
      <c r="G50" s="175"/>
      <c r="H50" s="175"/>
      <c r="I50" s="174"/>
      <c r="J50" s="76"/>
    </row>
    <row r="51" spans="1:10" ht="26.25" customHeight="1">
      <c r="A51" s="74"/>
      <c r="B51" s="242" t="s">
        <v>257</v>
      </c>
      <c r="C51" s="242"/>
      <c r="D51" s="242"/>
      <c r="E51" s="242"/>
      <c r="F51" s="242"/>
      <c r="G51" s="242"/>
      <c r="H51" s="242"/>
      <c r="I51" s="242"/>
      <c r="J51" s="76"/>
    </row>
    <row r="52" spans="1:10" ht="7.5" customHeight="1">
      <c r="A52" s="74"/>
      <c r="B52" s="173"/>
      <c r="C52" s="173"/>
      <c r="D52" s="173"/>
      <c r="E52" s="173"/>
      <c r="F52" s="174"/>
      <c r="G52" s="175"/>
      <c r="H52" s="175"/>
      <c r="I52" s="174"/>
      <c r="J52" s="76"/>
    </row>
    <row r="53" spans="1:10" ht="12.75">
      <c r="A53" s="74"/>
      <c r="B53" s="241" t="s">
        <v>256</v>
      </c>
      <c r="C53" s="241"/>
      <c r="D53" s="241"/>
      <c r="E53" s="241"/>
      <c r="F53" s="241"/>
      <c r="G53" s="241"/>
      <c r="H53" s="241"/>
      <c r="I53" s="241"/>
      <c r="J53" s="76"/>
    </row>
    <row r="54" spans="1:10" ht="12.75">
      <c r="A54" s="74"/>
      <c r="B54" s="241"/>
      <c r="C54" s="241"/>
      <c r="D54" s="241"/>
      <c r="E54" s="241"/>
      <c r="F54" s="241"/>
      <c r="G54" s="241"/>
      <c r="H54" s="241"/>
      <c r="I54" s="241"/>
      <c r="J54" s="76"/>
    </row>
    <row r="55" spans="1:10" ht="13.5" customHeight="1" thickBot="1">
      <c r="A55" s="77"/>
      <c r="B55" s="91"/>
      <c r="C55" s="91"/>
      <c r="D55" s="91"/>
      <c r="E55" s="91"/>
      <c r="F55" s="92"/>
      <c r="G55" s="93"/>
      <c r="H55" s="93"/>
      <c r="I55" s="92"/>
      <c r="J55" s="78"/>
    </row>
    <row r="56" spans="2:9" ht="13.5" thickTop="1">
      <c r="B56" s="9"/>
      <c r="C56" s="9"/>
      <c r="D56" s="9"/>
      <c r="E56" s="9"/>
      <c r="F56" s="15"/>
      <c r="G56" s="12"/>
      <c r="H56" s="12"/>
      <c r="I56" s="15"/>
    </row>
    <row r="57" spans="2:9" ht="12.75" hidden="1">
      <c r="B57" s="9"/>
      <c r="C57" s="9"/>
      <c r="D57" s="9"/>
      <c r="E57" s="9"/>
      <c r="F57" s="15"/>
      <c r="G57" s="12"/>
      <c r="H57" s="12"/>
      <c r="I57" s="15"/>
    </row>
    <row r="58" spans="2:9" ht="12.75" hidden="1">
      <c r="B58" s="9"/>
      <c r="C58" s="9"/>
      <c r="D58" s="9"/>
      <c r="E58" s="9"/>
      <c r="F58" s="15"/>
      <c r="G58" s="12"/>
      <c r="H58" s="12"/>
      <c r="I58" s="15"/>
    </row>
    <row r="59" spans="2:9" ht="12.75" hidden="1">
      <c r="B59" s="9"/>
      <c r="C59" s="9" t="s">
        <v>28</v>
      </c>
      <c r="D59" s="9"/>
      <c r="E59" s="9"/>
      <c r="F59" s="15">
        <f>F36-F47</f>
        <v>-0.0020000000076834112</v>
      </c>
      <c r="G59" s="15"/>
      <c r="H59" s="15"/>
      <c r="I59" s="15">
        <f>I36-I47</f>
        <v>0</v>
      </c>
    </row>
    <row r="60" spans="2:9" ht="12.75" hidden="1">
      <c r="B60" s="9"/>
      <c r="C60" s="9"/>
      <c r="D60" s="9"/>
      <c r="E60" s="9"/>
      <c r="F60" s="15"/>
      <c r="G60" s="12"/>
      <c r="H60" s="12"/>
      <c r="I60" s="15"/>
    </row>
    <row r="61" spans="2:9" ht="12.75" hidden="1">
      <c r="B61" s="9"/>
      <c r="C61" s="9"/>
      <c r="D61" s="9"/>
      <c r="E61" s="9"/>
      <c r="F61" s="15"/>
      <c r="G61" s="12"/>
      <c r="H61" s="12"/>
      <c r="I61" s="15"/>
    </row>
    <row r="62" spans="2:9" ht="12.75" hidden="1">
      <c r="B62" s="9"/>
      <c r="C62" s="9"/>
      <c r="D62" s="9"/>
      <c r="E62" s="9"/>
      <c r="F62" s="15"/>
      <c r="G62" s="12"/>
      <c r="H62" s="12"/>
      <c r="I62" s="15"/>
    </row>
    <row r="63" spans="6:9" ht="12.75">
      <c r="F63" s="15"/>
      <c r="G63" s="12"/>
      <c r="H63" s="12"/>
      <c r="I63" s="15"/>
    </row>
    <row r="64" spans="6:9" ht="12.75">
      <c r="F64" s="15"/>
      <c r="G64" s="12"/>
      <c r="H64" s="12"/>
      <c r="I64" s="15"/>
    </row>
    <row r="65" spans="6:9" ht="12.75">
      <c r="F65" s="15"/>
      <c r="G65" s="12"/>
      <c r="H65" s="12"/>
      <c r="I65" s="15"/>
    </row>
    <row r="66" spans="6:9" ht="12.75">
      <c r="F66" s="15"/>
      <c r="G66" s="12"/>
      <c r="H66" s="12"/>
      <c r="I66" s="15"/>
    </row>
    <row r="67" spans="6:9" ht="12.75">
      <c r="F67" s="15"/>
      <c r="G67" s="12"/>
      <c r="H67" s="12"/>
      <c r="I67" s="15"/>
    </row>
    <row r="68" spans="6:9" ht="12.75">
      <c r="F68" s="15"/>
      <c r="G68" s="12"/>
      <c r="H68" s="12"/>
      <c r="I68" s="15"/>
    </row>
    <row r="69" spans="6:9" ht="12.75">
      <c r="F69" s="15"/>
      <c r="G69" s="12"/>
      <c r="H69" s="12"/>
      <c r="I69" s="15"/>
    </row>
    <row r="70" spans="6:9" ht="12.75">
      <c r="F70" s="15"/>
      <c r="G70" s="12"/>
      <c r="H70" s="12"/>
      <c r="I70" s="15"/>
    </row>
    <row r="71" spans="6:9" ht="12.75">
      <c r="F71" s="15"/>
      <c r="G71" s="12"/>
      <c r="H71" s="12"/>
      <c r="I71" s="15"/>
    </row>
    <row r="72" spans="6:9" ht="12.75">
      <c r="F72" s="15"/>
      <c r="G72" s="12"/>
      <c r="H72" s="12"/>
      <c r="I72" s="15"/>
    </row>
    <row r="73" spans="6:9" ht="12.75">
      <c r="F73" s="15"/>
      <c r="G73" s="12"/>
      <c r="H73" s="12"/>
      <c r="I73" s="15"/>
    </row>
    <row r="74" spans="6:9" ht="12.75">
      <c r="F74" s="15"/>
      <c r="G74" s="12"/>
      <c r="H74" s="12"/>
      <c r="I74" s="15"/>
    </row>
    <row r="75" spans="6:9" ht="12.75">
      <c r="F75" s="15"/>
      <c r="G75" s="12"/>
      <c r="H75" s="12"/>
      <c r="I75" s="15"/>
    </row>
    <row r="76" spans="6:9" ht="12.75">
      <c r="F76" s="15"/>
      <c r="G76" s="12"/>
      <c r="H76" s="12"/>
      <c r="I76" s="15"/>
    </row>
    <row r="77" spans="6:9" ht="12.75">
      <c r="F77" s="15"/>
      <c r="G77" s="12"/>
      <c r="H77" s="12"/>
      <c r="I77" s="15"/>
    </row>
    <row r="78" spans="6:9" ht="12.75">
      <c r="F78" s="15"/>
      <c r="G78" s="12"/>
      <c r="H78" s="12"/>
      <c r="I78" s="15"/>
    </row>
    <row r="79" spans="6:9" ht="12.75">
      <c r="F79" s="15"/>
      <c r="G79" s="12"/>
      <c r="H79" s="12"/>
      <c r="I79" s="15"/>
    </row>
    <row r="80" spans="6:9" ht="12.75">
      <c r="F80" s="15"/>
      <c r="G80" s="12"/>
      <c r="H80" s="12"/>
      <c r="I80" s="15"/>
    </row>
    <row r="81" spans="6:9" ht="12.75">
      <c r="F81" s="15"/>
      <c r="G81" s="12"/>
      <c r="H81" s="12"/>
      <c r="I81" s="15"/>
    </row>
    <row r="82" spans="6:9" ht="12.75">
      <c r="F82" s="15"/>
      <c r="G82" s="12"/>
      <c r="H82" s="12"/>
      <c r="I82" s="15"/>
    </row>
    <row r="83" spans="6:9" ht="12.75">
      <c r="F83" s="15"/>
      <c r="G83" s="12"/>
      <c r="H83" s="12"/>
      <c r="I83" s="15"/>
    </row>
    <row r="84" spans="6:9" ht="12.75">
      <c r="F84" s="15"/>
      <c r="G84" s="12"/>
      <c r="H84" s="12"/>
      <c r="I84" s="15"/>
    </row>
    <row r="85" spans="6:9" ht="12.75">
      <c r="F85" s="15"/>
      <c r="G85" s="12"/>
      <c r="H85" s="12"/>
      <c r="I85" s="15"/>
    </row>
    <row r="86" spans="6:9" ht="12.75">
      <c r="F86" s="15"/>
      <c r="G86" s="12"/>
      <c r="H86" s="12"/>
      <c r="I86" s="15"/>
    </row>
    <row r="87" spans="6:9" ht="12.75">
      <c r="F87" s="15"/>
      <c r="G87" s="12"/>
      <c r="H87" s="12"/>
      <c r="I87" s="15"/>
    </row>
    <row r="88" spans="6:9" ht="12.75">
      <c r="F88" s="15"/>
      <c r="G88" s="12"/>
      <c r="H88" s="12"/>
      <c r="I88" s="15"/>
    </row>
    <row r="89" spans="6:9" ht="12.75">
      <c r="F89" s="15"/>
      <c r="G89" s="12"/>
      <c r="H89" s="12"/>
      <c r="I89" s="15"/>
    </row>
    <row r="90" spans="6:9" ht="12.75">
      <c r="F90" s="15"/>
      <c r="G90" s="12"/>
      <c r="H90" s="12"/>
      <c r="I90" s="15"/>
    </row>
    <row r="91" spans="6:9" ht="12.75">
      <c r="F91" s="15"/>
      <c r="G91" s="12"/>
      <c r="H91" s="12"/>
      <c r="I91" s="15"/>
    </row>
    <row r="92" spans="6:9" ht="12.75">
      <c r="F92" s="15"/>
      <c r="G92" s="12"/>
      <c r="H92" s="12"/>
      <c r="I92" s="15"/>
    </row>
    <row r="93" spans="6:9" ht="12.75">
      <c r="F93" s="15"/>
      <c r="G93" s="12"/>
      <c r="H93" s="12"/>
      <c r="I93" s="15"/>
    </row>
    <row r="94" spans="6:9" ht="12.75">
      <c r="F94" s="15"/>
      <c r="G94" s="12"/>
      <c r="H94" s="12"/>
      <c r="I94" s="15"/>
    </row>
    <row r="95" spans="6:9" ht="12.75">
      <c r="F95" s="15"/>
      <c r="G95" s="12"/>
      <c r="H95" s="12"/>
      <c r="I95" s="15"/>
    </row>
    <row r="96" spans="6:9" ht="12.75">
      <c r="F96" s="15"/>
      <c r="G96" s="12"/>
      <c r="H96" s="12"/>
      <c r="I96" s="15"/>
    </row>
    <row r="97" spans="6:9" ht="12.75">
      <c r="F97" s="15"/>
      <c r="G97" s="12"/>
      <c r="H97" s="12"/>
      <c r="I97" s="15"/>
    </row>
    <row r="98" spans="6:9" ht="12.75">
      <c r="F98" s="15"/>
      <c r="G98" s="12"/>
      <c r="H98" s="12"/>
      <c r="I98" s="15"/>
    </row>
    <row r="99" spans="6:9" ht="12.75">
      <c r="F99" s="15"/>
      <c r="G99" s="12"/>
      <c r="H99" s="12"/>
      <c r="I99" s="15"/>
    </row>
    <row r="100" spans="6:9" ht="12.75">
      <c r="F100" s="15"/>
      <c r="G100" s="12"/>
      <c r="H100" s="12"/>
      <c r="I100" s="15"/>
    </row>
    <row r="101" spans="6:9" ht="12.75">
      <c r="F101" s="15"/>
      <c r="G101" s="12"/>
      <c r="H101" s="12"/>
      <c r="I101" s="15"/>
    </row>
    <row r="102" spans="6:9" ht="12.75">
      <c r="F102" s="15"/>
      <c r="G102" s="12"/>
      <c r="H102" s="12"/>
      <c r="I102" s="15"/>
    </row>
    <row r="103" spans="6:9" ht="12.75">
      <c r="F103" s="15"/>
      <c r="G103" s="12"/>
      <c r="H103" s="12"/>
      <c r="I103" s="15"/>
    </row>
    <row r="104" spans="6:9" ht="12.75">
      <c r="F104" s="15"/>
      <c r="G104" s="12"/>
      <c r="H104" s="12"/>
      <c r="I104" s="15"/>
    </row>
    <row r="105" spans="6:9" ht="12.75">
      <c r="F105" s="15"/>
      <c r="G105" s="12"/>
      <c r="H105" s="12"/>
      <c r="I105" s="15"/>
    </row>
    <row r="106" spans="6:9" ht="12.75">
      <c r="F106" s="15"/>
      <c r="G106" s="12"/>
      <c r="H106" s="12"/>
      <c r="I106" s="15"/>
    </row>
    <row r="107" spans="6:9" ht="12.75">
      <c r="F107" s="15"/>
      <c r="G107" s="12"/>
      <c r="H107" s="12"/>
      <c r="I107" s="15"/>
    </row>
    <row r="108" spans="6:9" ht="12.75">
      <c r="F108" s="15"/>
      <c r="G108" s="12"/>
      <c r="H108" s="12"/>
      <c r="I108" s="15"/>
    </row>
    <row r="109" spans="6:9" ht="12.75">
      <c r="F109" s="15"/>
      <c r="G109" s="12"/>
      <c r="H109" s="12"/>
      <c r="I109" s="15"/>
    </row>
    <row r="110" spans="6:9" ht="12.75">
      <c r="F110" s="15"/>
      <c r="G110" s="12"/>
      <c r="H110" s="12"/>
      <c r="I110" s="15"/>
    </row>
    <row r="111" spans="6:9" ht="12.75">
      <c r="F111" s="15"/>
      <c r="G111" s="12"/>
      <c r="H111" s="12"/>
      <c r="I111" s="15"/>
    </row>
    <row r="112" spans="6:9" ht="12.75">
      <c r="F112" s="15"/>
      <c r="G112" s="12"/>
      <c r="H112" s="12"/>
      <c r="I112" s="15"/>
    </row>
    <row r="113" spans="6:9" ht="12.75">
      <c r="F113" s="15"/>
      <c r="G113" s="12"/>
      <c r="H113" s="12"/>
      <c r="I113" s="15"/>
    </row>
    <row r="114" spans="6:9" ht="12.75">
      <c r="F114" s="15"/>
      <c r="G114" s="12"/>
      <c r="H114" s="12"/>
      <c r="I114" s="15"/>
    </row>
    <row r="115" spans="6:9" ht="12.75">
      <c r="F115" s="15"/>
      <c r="G115" s="12"/>
      <c r="H115" s="12"/>
      <c r="I115" s="15"/>
    </row>
    <row r="116" spans="6:9" ht="12.75">
      <c r="F116" s="15"/>
      <c r="G116" s="12"/>
      <c r="H116" s="12"/>
      <c r="I116" s="15"/>
    </row>
    <row r="117" spans="6:9" ht="12.75">
      <c r="F117" s="15"/>
      <c r="G117" s="12"/>
      <c r="H117" s="12"/>
      <c r="I117" s="15"/>
    </row>
    <row r="118" spans="6:9" ht="12.75">
      <c r="F118" s="15"/>
      <c r="G118" s="12"/>
      <c r="H118" s="12"/>
      <c r="I118" s="15"/>
    </row>
    <row r="119" spans="6:9" ht="12.75">
      <c r="F119" s="15"/>
      <c r="G119" s="12"/>
      <c r="H119" s="12"/>
      <c r="I119" s="15"/>
    </row>
    <row r="120" spans="6:9" ht="12.75">
      <c r="F120" s="15"/>
      <c r="G120" s="12"/>
      <c r="H120" s="12"/>
      <c r="I120" s="15"/>
    </row>
    <row r="121" spans="6:9" ht="12.75">
      <c r="F121" s="15"/>
      <c r="G121" s="12"/>
      <c r="H121" s="12"/>
      <c r="I121" s="15"/>
    </row>
    <row r="122" spans="6:9" ht="12.75">
      <c r="F122" s="15"/>
      <c r="G122" s="12"/>
      <c r="H122" s="12"/>
      <c r="I122" s="15"/>
    </row>
    <row r="123" spans="6:9" ht="12.75">
      <c r="F123" s="15"/>
      <c r="G123" s="12"/>
      <c r="H123" s="12"/>
      <c r="I123" s="15"/>
    </row>
    <row r="124" spans="6:9" ht="12.75">
      <c r="F124" s="15"/>
      <c r="G124" s="12"/>
      <c r="H124" s="12"/>
      <c r="I124" s="15"/>
    </row>
    <row r="125" spans="6:9" ht="12.75">
      <c r="F125" s="15"/>
      <c r="G125" s="12"/>
      <c r="H125" s="12"/>
      <c r="I125" s="15"/>
    </row>
    <row r="126" spans="6:9" ht="12.75">
      <c r="F126" s="15"/>
      <c r="G126" s="12"/>
      <c r="H126" s="12"/>
      <c r="I126" s="15"/>
    </row>
    <row r="127" spans="6:9" ht="12.75">
      <c r="F127" s="15"/>
      <c r="G127" s="12"/>
      <c r="H127" s="12"/>
      <c r="I127" s="15"/>
    </row>
    <row r="128" spans="6:9" ht="12.75">
      <c r="F128" s="15"/>
      <c r="G128" s="12"/>
      <c r="H128" s="12"/>
      <c r="I128" s="15"/>
    </row>
    <row r="129" spans="6:9" ht="12.75">
      <c r="F129" s="15"/>
      <c r="G129" s="12"/>
      <c r="H129" s="12"/>
      <c r="I129" s="15"/>
    </row>
    <row r="130" spans="6:9" ht="12.75">
      <c r="F130" s="15"/>
      <c r="G130" s="12"/>
      <c r="H130" s="12"/>
      <c r="I130" s="15"/>
    </row>
    <row r="131" spans="6:9" ht="12.75">
      <c r="F131" s="15"/>
      <c r="G131" s="12"/>
      <c r="H131" s="12"/>
      <c r="I131" s="15"/>
    </row>
    <row r="132" spans="6:9" ht="12.75">
      <c r="F132" s="15"/>
      <c r="G132" s="12"/>
      <c r="H132" s="12"/>
      <c r="I132" s="15"/>
    </row>
    <row r="133" spans="6:9" ht="12.75">
      <c r="F133" s="15"/>
      <c r="G133" s="12"/>
      <c r="H133" s="12"/>
      <c r="I133" s="15"/>
    </row>
    <row r="134" spans="6:9" ht="12.75">
      <c r="F134" s="15"/>
      <c r="G134" s="12"/>
      <c r="H134" s="12"/>
      <c r="I134" s="15"/>
    </row>
    <row r="135" spans="6:9" ht="12.75">
      <c r="F135" s="15"/>
      <c r="G135" s="12"/>
      <c r="H135" s="12"/>
      <c r="I135" s="15"/>
    </row>
    <row r="136" spans="6:9" ht="12.75">
      <c r="F136" s="15"/>
      <c r="G136" s="12"/>
      <c r="H136" s="12"/>
      <c r="I136" s="15"/>
    </row>
    <row r="137" spans="6:9" ht="12.75">
      <c r="F137" s="15"/>
      <c r="G137" s="12"/>
      <c r="H137" s="12"/>
      <c r="I137" s="15"/>
    </row>
    <row r="138" spans="6:9" ht="12.75">
      <c r="F138" s="15"/>
      <c r="G138" s="12"/>
      <c r="H138" s="12"/>
      <c r="I138" s="15"/>
    </row>
    <row r="139" spans="6:9" ht="12.75">
      <c r="F139" s="15"/>
      <c r="G139" s="12"/>
      <c r="H139" s="12"/>
      <c r="I139" s="15"/>
    </row>
    <row r="140" spans="6:9" ht="12.75">
      <c r="F140" s="15"/>
      <c r="G140" s="12"/>
      <c r="H140" s="12"/>
      <c r="I140" s="15"/>
    </row>
    <row r="141" spans="6:9" ht="12.75">
      <c r="F141" s="15"/>
      <c r="G141" s="12"/>
      <c r="H141" s="12"/>
      <c r="I141" s="15"/>
    </row>
    <row r="142" spans="6:9" ht="12.75">
      <c r="F142" s="15"/>
      <c r="G142" s="12"/>
      <c r="H142" s="12"/>
      <c r="I142" s="15"/>
    </row>
    <row r="143" spans="6:9" ht="12.75">
      <c r="F143" s="15"/>
      <c r="G143" s="12"/>
      <c r="H143" s="12"/>
      <c r="I143" s="15"/>
    </row>
    <row r="144" spans="6:9" ht="12.75">
      <c r="F144" s="15"/>
      <c r="G144" s="12"/>
      <c r="H144" s="12"/>
      <c r="I144" s="15"/>
    </row>
    <row r="145" spans="6:9" ht="12.75">
      <c r="F145" s="15"/>
      <c r="G145" s="12"/>
      <c r="H145" s="12"/>
      <c r="I145" s="15"/>
    </row>
    <row r="146" spans="6:9" ht="12.75">
      <c r="F146" s="15"/>
      <c r="G146" s="12"/>
      <c r="H146" s="12"/>
      <c r="I146" s="15"/>
    </row>
  </sheetData>
  <sheetProtection password="EF25" sheet="1" objects="1" scenarios="1"/>
  <mergeCells count="5">
    <mergeCell ref="F4:I4"/>
    <mergeCell ref="F5:I5"/>
    <mergeCell ref="A7:J7"/>
    <mergeCell ref="B53:I54"/>
    <mergeCell ref="B51:I51"/>
  </mergeCells>
  <printOptions/>
  <pageMargins left="1" right="0.25" top="1" bottom="1" header="0.5" footer="0.75"/>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J57"/>
  <sheetViews>
    <sheetView workbookViewId="0" topLeftCell="A1">
      <selection activeCell="C12" sqref="C12"/>
    </sheetView>
  </sheetViews>
  <sheetFormatPr defaultColWidth="9.140625" defaultRowHeight="12.75"/>
  <cols>
    <col min="1" max="1" width="1.7109375" style="0" customWidth="1"/>
    <col min="2" max="2" width="5.7109375" style="0" customWidth="1"/>
    <col min="3" max="3" width="10.7109375" style="0" customWidth="1"/>
    <col min="4" max="4" width="15.7109375" style="0" customWidth="1"/>
    <col min="5" max="5" width="23.421875" style="0" customWidth="1"/>
    <col min="6" max="6" width="13.140625" style="0" customWidth="1"/>
    <col min="7" max="7" width="4.140625" style="0" customWidth="1"/>
    <col min="8" max="8" width="7.7109375" style="0" customWidth="1"/>
    <col min="9" max="9" width="8.7109375" style="0" customWidth="1"/>
    <col min="10" max="10" width="1.7109375" style="0" customWidth="1"/>
  </cols>
  <sheetData>
    <row r="1" spans="1:10" ht="13.5" customHeight="1" thickTop="1">
      <c r="A1" s="69"/>
      <c r="B1" s="70"/>
      <c r="C1" s="70"/>
      <c r="D1" s="70"/>
      <c r="E1" s="70"/>
      <c r="F1" s="71"/>
      <c r="G1" s="72"/>
      <c r="H1" s="72"/>
      <c r="I1" s="71"/>
      <c r="J1" s="73"/>
    </row>
    <row r="2" spans="1:10" ht="18.75" customHeight="1">
      <c r="A2" s="31"/>
      <c r="B2" s="23"/>
      <c r="C2" s="23"/>
      <c r="D2" s="80" t="s">
        <v>78</v>
      </c>
      <c r="E2" s="81"/>
      <c r="F2" s="82"/>
      <c r="G2" s="83"/>
      <c r="H2" s="83"/>
      <c r="I2" s="82"/>
      <c r="J2" s="32"/>
    </row>
    <row r="3" spans="1:10" ht="12.75" customHeight="1">
      <c r="A3" s="31"/>
      <c r="B3" s="23"/>
      <c r="C3" s="23"/>
      <c r="D3" s="41" t="s">
        <v>0</v>
      </c>
      <c r="E3" s="81"/>
      <c r="F3" s="82"/>
      <c r="G3" s="83"/>
      <c r="H3" s="83"/>
      <c r="I3" s="82"/>
      <c r="J3" s="32"/>
    </row>
    <row r="4" spans="1:10" ht="12.75" customHeight="1">
      <c r="A4" s="31"/>
      <c r="B4" s="23"/>
      <c r="C4" s="23"/>
      <c r="D4" s="84"/>
      <c r="E4" s="85"/>
      <c r="F4" s="233"/>
      <c r="G4" s="233"/>
      <c r="H4" s="233"/>
      <c r="I4" s="233"/>
      <c r="J4" s="33"/>
    </row>
    <row r="5" spans="1:10" ht="12.75" customHeight="1">
      <c r="A5" s="31"/>
      <c r="B5" s="23"/>
      <c r="C5" s="23"/>
      <c r="D5" s="42"/>
      <c r="E5" s="42"/>
      <c r="F5" s="233"/>
      <c r="G5" s="233"/>
      <c r="H5" s="233"/>
      <c r="I5" s="233"/>
      <c r="J5" s="33"/>
    </row>
    <row r="6" spans="1:10" ht="12.75">
      <c r="A6" s="74"/>
      <c r="B6" s="11"/>
      <c r="C6" s="11"/>
      <c r="D6" s="11"/>
      <c r="E6" s="11"/>
      <c r="F6" s="66"/>
      <c r="G6" s="67"/>
      <c r="H6" s="67"/>
      <c r="I6" s="66"/>
      <c r="J6" s="75" t="s">
        <v>6</v>
      </c>
    </row>
    <row r="7" spans="1:10" ht="15.75" customHeight="1">
      <c r="A7" s="245" t="s">
        <v>79</v>
      </c>
      <c r="B7" s="234"/>
      <c r="C7" s="234"/>
      <c r="D7" s="234"/>
      <c r="E7" s="234"/>
      <c r="F7" s="234"/>
      <c r="G7" s="234"/>
      <c r="H7" s="234"/>
      <c r="I7" s="234"/>
      <c r="J7" s="246"/>
    </row>
    <row r="8" spans="1:10" ht="15">
      <c r="A8" s="74"/>
      <c r="B8" s="11"/>
      <c r="C8" s="68"/>
      <c r="D8" s="11"/>
      <c r="E8" s="11"/>
      <c r="F8" s="11"/>
      <c r="G8" s="11"/>
      <c r="H8" s="11"/>
      <c r="I8" s="11"/>
      <c r="J8" s="75"/>
    </row>
    <row r="9" spans="1:10" ht="15">
      <c r="A9" s="74"/>
      <c r="B9" s="11"/>
      <c r="C9" s="68"/>
      <c r="D9" s="11"/>
      <c r="E9" s="11"/>
      <c r="F9" s="11"/>
      <c r="G9" s="247" t="s">
        <v>260</v>
      </c>
      <c r="H9" s="247"/>
      <c r="J9" s="75"/>
    </row>
    <row r="10" spans="1:10" ht="15">
      <c r="A10" s="74"/>
      <c r="B10" s="11"/>
      <c r="C10" s="68"/>
      <c r="D10" s="11"/>
      <c r="E10" s="11"/>
      <c r="F10" s="11"/>
      <c r="G10" s="248"/>
      <c r="H10" s="248"/>
      <c r="J10" s="75"/>
    </row>
    <row r="11" spans="1:10" ht="15">
      <c r="A11" s="74"/>
      <c r="B11" s="11"/>
      <c r="C11" s="68"/>
      <c r="D11" s="11"/>
      <c r="E11" s="11"/>
      <c r="F11" s="11"/>
      <c r="G11" s="11"/>
      <c r="H11" s="47" t="s">
        <v>1</v>
      </c>
      <c r="J11" s="75"/>
    </row>
    <row r="12" spans="1:10" ht="9" customHeight="1">
      <c r="A12" s="74"/>
      <c r="B12" s="11"/>
      <c r="C12" s="68"/>
      <c r="D12" s="11"/>
      <c r="E12" s="11"/>
      <c r="F12" s="11"/>
      <c r="G12" s="11"/>
      <c r="H12" s="47"/>
      <c r="J12" s="75"/>
    </row>
    <row r="13" spans="1:10" ht="12.75">
      <c r="A13" s="95"/>
      <c r="B13" s="42" t="s">
        <v>95</v>
      </c>
      <c r="D13" s="145"/>
      <c r="E13" s="146"/>
      <c r="F13" s="146"/>
      <c r="G13" s="146"/>
      <c r="H13" s="146">
        <f>PL!K29</f>
        <v>1530.0989999999988</v>
      </c>
      <c r="J13" s="97"/>
    </row>
    <row r="14" spans="1:10" ht="9" customHeight="1">
      <c r="A14" s="95"/>
      <c r="B14" s="42"/>
      <c r="D14" s="145"/>
      <c r="E14" s="146"/>
      <c r="F14" s="146"/>
      <c r="G14" s="146"/>
      <c r="H14" s="146"/>
      <c r="J14" s="97"/>
    </row>
    <row r="15" spans="1:10" ht="12.75">
      <c r="A15" s="95"/>
      <c r="B15" s="42" t="s">
        <v>261</v>
      </c>
      <c r="D15" s="145"/>
      <c r="E15" s="146"/>
      <c r="F15" s="146"/>
      <c r="G15" s="146"/>
      <c r="H15" s="146"/>
      <c r="J15" s="97"/>
    </row>
    <row r="16" spans="1:10" ht="9" customHeight="1">
      <c r="A16" s="95"/>
      <c r="B16" s="42"/>
      <c r="D16" s="145"/>
      <c r="E16" s="146"/>
      <c r="F16" s="146"/>
      <c r="G16" s="146"/>
      <c r="H16" s="146"/>
      <c r="J16" s="97"/>
    </row>
    <row r="17" spans="1:10" ht="12.75">
      <c r="A17" s="95"/>
      <c r="B17" s="42" t="s">
        <v>80</v>
      </c>
      <c r="D17" s="145"/>
      <c r="E17" s="146"/>
      <c r="F17" s="146"/>
      <c r="G17" s="146"/>
      <c r="H17" s="146">
        <f>3556714/1000</f>
        <v>3556.714</v>
      </c>
      <c r="J17" s="97"/>
    </row>
    <row r="18" spans="1:10" ht="12.75">
      <c r="A18" s="95"/>
      <c r="B18" s="42" t="s">
        <v>81</v>
      </c>
      <c r="D18" s="145"/>
      <c r="E18" s="146"/>
      <c r="F18" s="146"/>
      <c r="G18" s="146"/>
      <c r="H18" s="221">
        <f>-166073/1000</f>
        <v>-166.073</v>
      </c>
      <c r="J18" s="97"/>
    </row>
    <row r="19" spans="1:10" ht="12.75">
      <c r="A19" s="95"/>
      <c r="B19" s="147" t="s">
        <v>156</v>
      </c>
      <c r="D19" s="145"/>
      <c r="E19" s="146"/>
      <c r="F19" s="146"/>
      <c r="G19" s="146"/>
      <c r="H19" s="146">
        <f>SUM(H13:H18)</f>
        <v>4920.739999999998</v>
      </c>
      <c r="J19" s="97"/>
    </row>
    <row r="20" spans="1:10" ht="9" customHeight="1">
      <c r="A20" s="95"/>
      <c r="B20" s="96"/>
      <c r="C20" s="42"/>
      <c r="D20" s="145"/>
      <c r="E20" s="146"/>
      <c r="F20" s="146"/>
      <c r="G20" s="146"/>
      <c r="H20" s="146"/>
      <c r="J20" s="97"/>
    </row>
    <row r="21" spans="1:10" ht="12.75">
      <c r="A21" s="95"/>
      <c r="B21" s="42" t="s">
        <v>82</v>
      </c>
      <c r="D21" s="145"/>
      <c r="E21" s="146"/>
      <c r="F21" s="146"/>
      <c r="G21" s="146"/>
      <c r="H21" s="146"/>
      <c r="J21" s="97"/>
    </row>
    <row r="22" spans="1:10" ht="12.75">
      <c r="A22" s="95"/>
      <c r="B22" s="96"/>
      <c r="C22" s="42" t="s">
        <v>83</v>
      </c>
      <c r="D22" s="145"/>
      <c r="E22" s="146"/>
      <c r="F22" s="146"/>
      <c r="G22" s="146"/>
      <c r="H22" s="222">
        <f>-(3719203-200)/1000</f>
        <v>-3719.003</v>
      </c>
      <c r="J22" s="97"/>
    </row>
    <row r="23" spans="1:10" ht="12.75">
      <c r="A23" s="95"/>
      <c r="B23" s="96"/>
      <c r="C23" s="42" t="s">
        <v>84</v>
      </c>
      <c r="D23" s="145"/>
      <c r="E23" s="146"/>
      <c r="F23" s="146"/>
      <c r="G23" s="146"/>
      <c r="H23" s="146">
        <f>68543/1000</f>
        <v>68.543</v>
      </c>
      <c r="J23" s="97"/>
    </row>
    <row r="24" spans="1:10" ht="12.75">
      <c r="A24" s="95"/>
      <c r="B24" s="96"/>
      <c r="C24" s="42" t="s">
        <v>139</v>
      </c>
      <c r="D24" s="145"/>
      <c r="E24" s="146"/>
      <c r="F24" s="146"/>
      <c r="G24" s="146"/>
      <c r="H24" s="222">
        <f>-1626122/1000</f>
        <v>-1626.122</v>
      </c>
      <c r="J24" s="97"/>
    </row>
    <row r="25" spans="1:10" ht="12.75">
      <c r="A25" s="95"/>
      <c r="B25" s="96"/>
      <c r="C25" s="42" t="s">
        <v>140</v>
      </c>
      <c r="D25" s="145"/>
      <c r="E25" s="146"/>
      <c r="F25" s="146"/>
      <c r="G25" s="146"/>
      <c r="H25" s="223">
        <f>-(176836-300)/1000</f>
        <v>-176.536</v>
      </c>
      <c r="J25" s="97"/>
    </row>
    <row r="26" spans="1:10" ht="12.75">
      <c r="A26" s="95"/>
      <c r="B26" s="96"/>
      <c r="C26" s="42" t="s">
        <v>141</v>
      </c>
      <c r="D26" s="145"/>
      <c r="E26" s="146"/>
      <c r="F26" s="146"/>
      <c r="G26" s="146"/>
      <c r="H26" s="224">
        <f>-1.395+0.35</f>
        <v>-1.045</v>
      </c>
      <c r="J26" s="97"/>
    </row>
    <row r="27" spans="1:10" ht="12.75">
      <c r="A27" s="95"/>
      <c r="B27" s="42" t="s">
        <v>262</v>
      </c>
      <c r="D27" s="145"/>
      <c r="E27" s="146"/>
      <c r="F27" s="146"/>
      <c r="G27" s="146"/>
      <c r="H27" s="225">
        <f>SUM(H19:H26)</f>
        <v>-533.4230000000022</v>
      </c>
      <c r="J27" s="97"/>
    </row>
    <row r="28" spans="1:10" ht="9" customHeight="1">
      <c r="A28" s="95"/>
      <c r="B28" s="42"/>
      <c r="D28" s="145"/>
      <c r="E28" s="146"/>
      <c r="F28" s="146"/>
      <c r="G28" s="146"/>
      <c r="H28" s="146"/>
      <c r="J28" s="97"/>
    </row>
    <row r="29" spans="1:10" ht="12.75">
      <c r="A29" s="95"/>
      <c r="B29" s="42" t="s">
        <v>85</v>
      </c>
      <c r="D29" s="145"/>
      <c r="E29" s="146"/>
      <c r="F29" s="146"/>
      <c r="G29" s="146"/>
      <c r="H29" s="146"/>
      <c r="J29" s="97"/>
    </row>
    <row r="30" spans="1:10" ht="12.75">
      <c r="A30" s="95"/>
      <c r="B30" s="96"/>
      <c r="C30" s="42" t="s">
        <v>86</v>
      </c>
      <c r="D30" s="145"/>
      <c r="E30" s="146"/>
      <c r="F30" s="146"/>
      <c r="G30" s="146"/>
      <c r="H30" s="161">
        <v>0</v>
      </c>
      <c r="J30" s="97"/>
    </row>
    <row r="31" spans="1:10" ht="12.75">
      <c r="A31" s="95"/>
      <c r="B31" s="96"/>
      <c r="C31" s="42" t="s">
        <v>87</v>
      </c>
      <c r="D31" s="145"/>
      <c r="E31" s="146"/>
      <c r="F31" s="146"/>
      <c r="G31" s="146"/>
      <c r="H31" s="222">
        <f>-9741741/1000</f>
        <v>-9741.741</v>
      </c>
      <c r="J31" s="97"/>
    </row>
    <row r="32" spans="1:10" ht="12.75">
      <c r="A32" s="95"/>
      <c r="B32" s="96" t="s">
        <v>263</v>
      </c>
      <c r="C32" s="148"/>
      <c r="D32" s="145"/>
      <c r="E32" s="146"/>
      <c r="F32" s="146"/>
      <c r="G32" s="146"/>
      <c r="H32" s="225">
        <f>H30+H31</f>
        <v>-9741.741</v>
      </c>
      <c r="J32" s="97"/>
    </row>
    <row r="33" spans="1:10" ht="9" customHeight="1">
      <c r="A33" s="95"/>
      <c r="B33" s="96"/>
      <c r="C33" s="148"/>
      <c r="D33" s="145"/>
      <c r="E33" s="146"/>
      <c r="F33" s="146"/>
      <c r="G33" s="146"/>
      <c r="H33" s="146"/>
      <c r="J33" s="97"/>
    </row>
    <row r="34" spans="1:10" ht="12.75">
      <c r="A34" s="95"/>
      <c r="B34" s="42" t="s">
        <v>88</v>
      </c>
      <c r="D34" s="145"/>
      <c r="E34" s="146"/>
      <c r="F34" s="146"/>
      <c r="G34" s="146"/>
      <c r="H34" s="146"/>
      <c r="J34" s="97"/>
    </row>
    <row r="35" spans="1:10" ht="12.75">
      <c r="A35" s="95"/>
      <c r="B35" s="96"/>
      <c r="C35" s="42" t="s">
        <v>89</v>
      </c>
      <c r="D35" s="145"/>
      <c r="E35" s="146"/>
      <c r="F35" s="146"/>
      <c r="G35" s="146"/>
      <c r="H35" s="161">
        <v>0</v>
      </c>
      <c r="J35" s="97"/>
    </row>
    <row r="36" spans="1:10" ht="12.75">
      <c r="A36" s="95"/>
      <c r="B36" s="96"/>
      <c r="C36" s="42" t="s">
        <v>90</v>
      </c>
      <c r="D36" s="145"/>
      <c r="E36" s="146"/>
      <c r="F36" s="146"/>
      <c r="G36" s="146"/>
      <c r="H36" s="146">
        <f>9828214/1000</f>
        <v>9828.214</v>
      </c>
      <c r="J36" s="97"/>
    </row>
    <row r="37" spans="1:10" ht="12.75">
      <c r="A37" s="95"/>
      <c r="B37" s="96" t="s">
        <v>143</v>
      </c>
      <c r="C37" s="42"/>
      <c r="D37" s="145"/>
      <c r="E37" s="146"/>
      <c r="F37" s="146"/>
      <c r="G37" s="146"/>
      <c r="H37" s="155">
        <f>H35+H36</f>
        <v>9828.214</v>
      </c>
      <c r="J37" s="97"/>
    </row>
    <row r="38" spans="1:10" ht="9" customHeight="1">
      <c r="A38" s="95"/>
      <c r="B38" s="96"/>
      <c r="C38" s="42"/>
      <c r="D38" s="145"/>
      <c r="E38" s="146"/>
      <c r="F38" s="146"/>
      <c r="G38" s="146"/>
      <c r="H38" s="146"/>
      <c r="J38" s="97"/>
    </row>
    <row r="39" spans="1:10" ht="12.75">
      <c r="A39" s="95"/>
      <c r="B39" s="42" t="s">
        <v>91</v>
      </c>
      <c r="D39" s="145"/>
      <c r="E39" s="146"/>
      <c r="F39" s="146"/>
      <c r="G39" s="146"/>
      <c r="H39" s="222">
        <f>H27+H32+H37</f>
        <v>-446.95000000000255</v>
      </c>
      <c r="J39" s="97"/>
    </row>
    <row r="40" spans="1:10" ht="9" customHeight="1">
      <c r="A40" s="95"/>
      <c r="B40" s="96"/>
      <c r="C40" s="42"/>
      <c r="D40" s="145"/>
      <c r="E40" s="146"/>
      <c r="F40" s="146"/>
      <c r="G40" s="146"/>
      <c r="H40" s="146"/>
      <c r="J40" s="97"/>
    </row>
    <row r="41" spans="1:10" ht="12.75">
      <c r="A41" s="95"/>
      <c r="B41" s="42" t="s">
        <v>92</v>
      </c>
      <c r="D41" s="145"/>
      <c r="E41" s="146"/>
      <c r="F41" s="146"/>
      <c r="G41" s="146"/>
      <c r="H41" s="221">
        <f>-7842523/1000</f>
        <v>-7842.523</v>
      </c>
      <c r="J41" s="97"/>
    </row>
    <row r="42" spans="1:10" ht="9" customHeight="1">
      <c r="A42" s="95"/>
      <c r="B42" s="42"/>
      <c r="D42" s="145"/>
      <c r="E42" s="146"/>
      <c r="F42" s="146"/>
      <c r="G42" s="146"/>
      <c r="H42" s="146"/>
      <c r="J42" s="97"/>
    </row>
    <row r="43" spans="1:10" ht="13.5" thickBot="1">
      <c r="A43" s="95"/>
      <c r="B43" s="42" t="s">
        <v>93</v>
      </c>
      <c r="D43" s="145"/>
      <c r="E43" s="146"/>
      <c r="F43" s="146"/>
      <c r="G43" s="146"/>
      <c r="H43" s="227">
        <f>H39+H41-0.8</f>
        <v>-8290.273000000001</v>
      </c>
      <c r="J43" s="97"/>
    </row>
    <row r="44" spans="1:10" ht="13.5" thickTop="1">
      <c r="A44" s="95"/>
      <c r="B44" s="96"/>
      <c r="C44" s="42"/>
      <c r="D44" s="145"/>
      <c r="E44" s="146"/>
      <c r="F44" s="146"/>
      <c r="G44" s="146"/>
      <c r="H44" s="146"/>
      <c r="J44" s="97"/>
    </row>
    <row r="45" spans="1:10" ht="12.75">
      <c r="A45" s="95"/>
      <c r="B45" s="42" t="s">
        <v>227</v>
      </c>
      <c r="C45" s="42"/>
      <c r="D45" s="145"/>
      <c r="E45" s="146"/>
      <c r="F45" s="146"/>
      <c r="G45" s="146"/>
      <c r="H45" s="146"/>
      <c r="J45" s="97"/>
    </row>
    <row r="46" spans="1:10" ht="12.75">
      <c r="A46" s="95"/>
      <c r="B46" s="87" t="s">
        <v>215</v>
      </c>
      <c r="D46" s="145"/>
      <c r="E46" s="146"/>
      <c r="F46" s="146"/>
      <c r="G46" s="146"/>
      <c r="H46" s="146">
        <f>'BS'!F25</f>
        <v>238.093</v>
      </c>
      <c r="J46" s="97"/>
    </row>
    <row r="47" spans="1:10" ht="12.75">
      <c r="A47" s="95"/>
      <c r="B47" t="s">
        <v>216</v>
      </c>
      <c r="D47" s="98"/>
      <c r="E47" s="146"/>
      <c r="F47" s="146"/>
      <c r="G47" s="146"/>
      <c r="H47" s="222">
        <f>-NT!K142-NT!M142</f>
        <v>-8528</v>
      </c>
      <c r="J47" s="97"/>
    </row>
    <row r="48" spans="1:10" ht="13.5" thickBot="1">
      <c r="A48" s="95"/>
      <c r="B48" s="96"/>
      <c r="D48" s="98"/>
      <c r="E48" s="146"/>
      <c r="F48" s="146"/>
      <c r="G48" s="146"/>
      <c r="H48" s="226">
        <f>H46+H47</f>
        <v>-8289.907</v>
      </c>
      <c r="J48" s="97"/>
    </row>
    <row r="49" spans="1:10" ht="13.5" thickTop="1">
      <c r="A49" s="95"/>
      <c r="B49" s="96"/>
      <c r="C49" s="149"/>
      <c r="D49" s="98"/>
      <c r="E49" s="146"/>
      <c r="F49" s="146"/>
      <c r="G49" s="146"/>
      <c r="H49" s="146"/>
      <c r="I49" s="146"/>
      <c r="J49" s="97"/>
    </row>
    <row r="50" spans="1:10" ht="12.75">
      <c r="A50" s="95"/>
      <c r="B50" s="81" t="s">
        <v>94</v>
      </c>
      <c r="C50" s="244" t="s">
        <v>142</v>
      </c>
      <c r="D50" s="230"/>
      <c r="E50" s="230"/>
      <c r="F50" s="230"/>
      <c r="G50" s="230"/>
      <c r="H50" s="230"/>
      <c r="I50" s="230"/>
      <c r="J50" s="97"/>
    </row>
    <row r="51" spans="1:10" ht="12.75">
      <c r="A51" s="95"/>
      <c r="B51" s="96"/>
      <c r="C51" s="230"/>
      <c r="D51" s="230"/>
      <c r="E51" s="230"/>
      <c r="F51" s="230"/>
      <c r="G51" s="230"/>
      <c r="H51" s="230"/>
      <c r="I51" s="230"/>
      <c r="J51" s="97"/>
    </row>
    <row r="52" spans="1:10" ht="12.75">
      <c r="A52" s="95"/>
      <c r="B52" s="96"/>
      <c r="C52" s="98"/>
      <c r="D52" s="98"/>
      <c r="E52" s="146"/>
      <c r="F52" s="146"/>
      <c r="G52" s="146"/>
      <c r="H52" s="146"/>
      <c r="I52" s="146"/>
      <c r="J52" s="97"/>
    </row>
    <row r="53" spans="1:10" ht="12.75" customHeight="1">
      <c r="A53" s="95"/>
      <c r="B53" s="243" t="s">
        <v>149</v>
      </c>
      <c r="C53" s="230"/>
      <c r="D53" s="230"/>
      <c r="E53" s="230"/>
      <c r="F53" s="230"/>
      <c r="G53" s="230"/>
      <c r="H53" s="230"/>
      <c r="I53" s="230"/>
      <c r="J53" s="97"/>
    </row>
    <row r="54" spans="1:10" ht="12.75">
      <c r="A54" s="95"/>
      <c r="B54" s="230"/>
      <c r="C54" s="230"/>
      <c r="D54" s="230"/>
      <c r="E54" s="230"/>
      <c r="F54" s="230"/>
      <c r="G54" s="230"/>
      <c r="H54" s="230"/>
      <c r="I54" s="230"/>
      <c r="J54" s="97"/>
    </row>
    <row r="55" spans="1:10" ht="13.5" thickBot="1">
      <c r="A55" s="99"/>
      <c r="B55" s="101"/>
      <c r="C55" s="100"/>
      <c r="D55" s="100"/>
      <c r="E55" s="101"/>
      <c r="F55" s="101"/>
      <c r="G55" s="101"/>
      <c r="H55" s="101"/>
      <c r="I55" s="101"/>
      <c r="J55" s="102"/>
    </row>
    <row r="56" spans="3:4" ht="13.5" thickTop="1">
      <c r="C56" s="1"/>
      <c r="D56" s="1"/>
    </row>
    <row r="57" spans="3:4" ht="12.75">
      <c r="C57" s="1"/>
      <c r="D57" s="1"/>
    </row>
  </sheetData>
  <sheetProtection password="EF25" sheet="1" objects="1" scenarios="1"/>
  <mergeCells count="6">
    <mergeCell ref="B53:I54"/>
    <mergeCell ref="C50:I51"/>
    <mergeCell ref="F4:I4"/>
    <mergeCell ref="F5:I5"/>
    <mergeCell ref="A7:J7"/>
    <mergeCell ref="G9:H10"/>
  </mergeCells>
  <printOptions/>
  <pageMargins left="1" right="0.25" top="1" bottom="0.53" header="0.5" footer="0.75"/>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E29"/>
  <sheetViews>
    <sheetView workbookViewId="0" topLeftCell="D1">
      <selection activeCell="C12" sqref="C12"/>
    </sheetView>
  </sheetViews>
  <sheetFormatPr defaultColWidth="9.140625" defaultRowHeight="12.75"/>
  <cols>
    <col min="1" max="1" width="1.7109375" style="0" customWidth="1"/>
    <col min="2" max="2" width="6.7109375" style="0" customWidth="1"/>
    <col min="3" max="3" width="10.7109375" style="0" customWidth="1"/>
    <col min="4" max="4" width="7.14062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8515625" style="0" customWidth="1"/>
    <col min="14" max="14" width="2.421875" style="0" customWidth="1"/>
    <col min="15" max="15" width="10.7109375" style="0" customWidth="1"/>
    <col min="16" max="16" width="1.7109375" style="0" customWidth="1"/>
    <col min="17" max="17" width="10.7109375" style="0" customWidth="1"/>
    <col min="18" max="18" width="1.7109375" style="0" customWidth="1"/>
  </cols>
  <sheetData>
    <row r="1" spans="1:18" ht="13.5" customHeight="1" thickTop="1">
      <c r="A1" s="69"/>
      <c r="B1" s="70"/>
      <c r="C1" s="70"/>
      <c r="D1" s="70"/>
      <c r="E1" s="70"/>
      <c r="F1" s="70"/>
      <c r="G1" s="70"/>
      <c r="H1" s="70"/>
      <c r="I1" s="71"/>
      <c r="J1" s="71"/>
      <c r="K1" s="72"/>
      <c r="L1" s="72"/>
      <c r="M1" s="72"/>
      <c r="N1" s="72"/>
      <c r="O1" s="71"/>
      <c r="P1" s="71"/>
      <c r="Q1" s="70"/>
      <c r="R1" s="73"/>
    </row>
    <row r="2" spans="1:18" ht="18.75" customHeight="1">
      <c r="A2" s="31"/>
      <c r="B2" s="23"/>
      <c r="C2" s="23"/>
      <c r="D2" s="80" t="s">
        <v>78</v>
      </c>
      <c r="G2" s="81"/>
      <c r="H2" s="81"/>
      <c r="I2" s="82"/>
      <c r="J2" s="82"/>
      <c r="K2" s="83"/>
      <c r="L2" s="83"/>
      <c r="M2" s="83"/>
      <c r="N2" s="83"/>
      <c r="O2" s="82"/>
      <c r="P2" s="82"/>
      <c r="Q2" s="65"/>
      <c r="R2" s="32"/>
    </row>
    <row r="3" spans="1:18" ht="12.75" customHeight="1">
      <c r="A3" s="31"/>
      <c r="B3" s="23"/>
      <c r="C3" s="23"/>
      <c r="D3" s="41" t="s">
        <v>0</v>
      </c>
      <c r="G3" s="81"/>
      <c r="H3" s="81"/>
      <c r="I3" s="82"/>
      <c r="J3" s="82"/>
      <c r="K3" s="83"/>
      <c r="L3" s="83"/>
      <c r="M3" s="83"/>
      <c r="N3" s="83"/>
      <c r="O3" s="83"/>
      <c r="P3" s="83"/>
      <c r="Q3" s="65"/>
      <c r="R3" s="32"/>
    </row>
    <row r="4" spans="1:18" ht="12.75" customHeight="1">
      <c r="A4" s="31"/>
      <c r="B4" s="23"/>
      <c r="C4" s="23"/>
      <c r="D4" s="23"/>
      <c r="E4" s="84"/>
      <c r="F4" s="84"/>
      <c r="G4" s="85"/>
      <c r="H4" s="85"/>
      <c r="I4" s="83"/>
      <c r="J4" s="83"/>
      <c r="K4" s="83"/>
      <c r="L4" s="83"/>
      <c r="M4" s="83"/>
      <c r="N4" s="83"/>
      <c r="O4" s="233"/>
      <c r="P4" s="233"/>
      <c r="Q4" s="233"/>
      <c r="R4" s="33"/>
    </row>
    <row r="5" spans="1:18" ht="12.75" customHeight="1">
      <c r="A5" s="31"/>
      <c r="B5" s="23"/>
      <c r="C5" s="23"/>
      <c r="D5" s="23"/>
      <c r="E5" s="42"/>
      <c r="F5" s="42"/>
      <c r="G5" s="42"/>
      <c r="H5" s="42"/>
      <c r="I5" s="83"/>
      <c r="J5" s="83"/>
      <c r="K5" s="83"/>
      <c r="L5" s="83"/>
      <c r="M5" s="83"/>
      <c r="N5" s="83"/>
      <c r="O5" s="233"/>
      <c r="P5" s="233"/>
      <c r="Q5" s="233"/>
      <c r="R5" s="33"/>
    </row>
    <row r="6" spans="1:18" ht="12.75">
      <c r="A6" s="74"/>
      <c r="B6" s="11"/>
      <c r="C6" s="11"/>
      <c r="D6" s="11"/>
      <c r="E6" s="11"/>
      <c r="F6" s="11"/>
      <c r="G6" s="11"/>
      <c r="H6" s="11"/>
      <c r="I6" s="66"/>
      <c r="J6" s="66"/>
      <c r="K6" s="67"/>
      <c r="L6" s="67"/>
      <c r="M6" s="67"/>
      <c r="N6" s="67"/>
      <c r="O6" s="66"/>
      <c r="P6" s="66"/>
      <c r="Q6" s="10" t="s">
        <v>6</v>
      </c>
      <c r="R6" s="75" t="s">
        <v>6</v>
      </c>
    </row>
    <row r="7" spans="1:18" ht="15.75" customHeight="1">
      <c r="A7" s="245" t="s">
        <v>96</v>
      </c>
      <c r="B7" s="234"/>
      <c r="C7" s="234"/>
      <c r="D7" s="234"/>
      <c r="E7" s="234"/>
      <c r="F7" s="234"/>
      <c r="G7" s="234"/>
      <c r="H7" s="234"/>
      <c r="I7" s="234"/>
      <c r="J7" s="234"/>
      <c r="K7" s="234"/>
      <c r="L7" s="234"/>
      <c r="M7" s="234"/>
      <c r="N7" s="234"/>
      <c r="O7" s="234"/>
      <c r="P7" s="234"/>
      <c r="Q7" s="234"/>
      <c r="R7" s="246"/>
    </row>
    <row r="8" spans="1:18" ht="12.75">
      <c r="A8" s="95"/>
      <c r="B8" s="96"/>
      <c r="C8" s="96"/>
      <c r="D8" s="96"/>
      <c r="E8" s="96"/>
      <c r="F8" s="96"/>
      <c r="G8" s="96"/>
      <c r="H8" s="96"/>
      <c r="I8" s="96"/>
      <c r="J8" s="96"/>
      <c r="K8" s="96"/>
      <c r="L8" s="96"/>
      <c r="M8" s="96"/>
      <c r="N8" s="96"/>
      <c r="O8" s="96"/>
      <c r="P8" s="96"/>
      <c r="Q8" s="96"/>
      <c r="R8" s="97"/>
    </row>
    <row r="9" spans="1:31" ht="12.75">
      <c r="A9" s="95"/>
      <c r="B9" s="96"/>
      <c r="C9" s="96"/>
      <c r="D9" s="96"/>
      <c r="E9" s="83"/>
      <c r="F9" s="83"/>
      <c r="G9" s="249" t="s">
        <v>97</v>
      </c>
      <c r="H9" s="249"/>
      <c r="I9" s="249"/>
      <c r="J9" s="249"/>
      <c r="K9" s="249"/>
      <c r="L9" s="249"/>
      <c r="M9" s="249"/>
      <c r="N9" s="83"/>
      <c r="O9" s="196" t="s">
        <v>98</v>
      </c>
      <c r="P9" s="82"/>
      <c r="Q9" s="83"/>
      <c r="R9" s="106"/>
      <c r="S9" s="105"/>
      <c r="T9" s="105"/>
      <c r="U9" s="105"/>
      <c r="V9" s="105"/>
      <c r="W9" s="105"/>
      <c r="X9" s="105"/>
      <c r="Y9" s="105"/>
      <c r="Z9" s="105"/>
      <c r="AA9" s="105"/>
      <c r="AB9" s="105"/>
      <c r="AC9" s="105"/>
      <c r="AD9" s="105"/>
      <c r="AE9" s="105"/>
    </row>
    <row r="10" spans="1:31" ht="38.25">
      <c r="A10" s="95"/>
      <c r="B10" s="96"/>
      <c r="C10" s="96"/>
      <c r="D10" s="96"/>
      <c r="E10" s="197" t="s">
        <v>99</v>
      </c>
      <c r="F10" s="82"/>
      <c r="G10" s="197" t="s">
        <v>100</v>
      </c>
      <c r="H10" s="82"/>
      <c r="I10" s="197" t="s">
        <v>101</v>
      </c>
      <c r="J10" s="82"/>
      <c r="K10" s="197" t="s">
        <v>102</v>
      </c>
      <c r="L10" s="82"/>
      <c r="M10" s="197" t="s">
        <v>254</v>
      </c>
      <c r="N10" s="82"/>
      <c r="O10" s="197" t="s">
        <v>103</v>
      </c>
      <c r="P10" s="82"/>
      <c r="Q10" s="82" t="s">
        <v>104</v>
      </c>
      <c r="R10" s="106"/>
      <c r="S10" s="105"/>
      <c r="T10" s="105"/>
      <c r="U10" s="105"/>
      <c r="V10" s="105"/>
      <c r="W10" s="105"/>
      <c r="X10" s="105"/>
      <c r="Y10" s="105"/>
      <c r="Z10" s="105"/>
      <c r="AA10" s="105"/>
      <c r="AB10" s="105"/>
      <c r="AC10" s="105"/>
      <c r="AD10" s="105"/>
      <c r="AE10" s="105"/>
    </row>
    <row r="11" spans="1:31" ht="12.75">
      <c r="A11" s="95"/>
      <c r="B11" s="96"/>
      <c r="C11" s="96"/>
      <c r="D11" s="96"/>
      <c r="E11" s="47" t="s">
        <v>1</v>
      </c>
      <c r="F11" s="47"/>
      <c r="G11" s="47" t="s">
        <v>1</v>
      </c>
      <c r="H11" s="47"/>
      <c r="I11" s="47" t="s">
        <v>1</v>
      </c>
      <c r="J11" s="47"/>
      <c r="K11" s="47" t="s">
        <v>1</v>
      </c>
      <c r="L11" s="47"/>
      <c r="M11" s="47" t="s">
        <v>1</v>
      </c>
      <c r="N11" s="47"/>
      <c r="O11" s="47" t="s">
        <v>1</v>
      </c>
      <c r="P11" s="47"/>
      <c r="Q11" s="47" t="s">
        <v>1</v>
      </c>
      <c r="R11" s="107"/>
      <c r="S11" s="105"/>
      <c r="T11" s="105"/>
      <c r="U11" s="105"/>
      <c r="V11" s="105"/>
      <c r="W11" s="105"/>
      <c r="X11" s="105"/>
      <c r="Y11" s="105"/>
      <c r="Z11" s="105"/>
      <c r="AA11" s="105"/>
      <c r="AB11" s="105"/>
      <c r="AC11" s="105"/>
      <c r="AD11" s="105"/>
      <c r="AE11" s="105"/>
    </row>
    <row r="12" spans="1:31" ht="12.75">
      <c r="A12" s="95"/>
      <c r="B12" s="96"/>
      <c r="C12" s="96"/>
      <c r="D12" s="96"/>
      <c r="E12" s="42"/>
      <c r="F12" s="42"/>
      <c r="G12" s="42"/>
      <c r="H12" s="42"/>
      <c r="I12" s="42"/>
      <c r="J12" s="42"/>
      <c r="K12" s="42"/>
      <c r="L12" s="42"/>
      <c r="M12" s="42"/>
      <c r="N12" s="42"/>
      <c r="O12" s="42"/>
      <c r="P12" s="42"/>
      <c r="Q12" s="42"/>
      <c r="R12" s="108"/>
      <c r="S12" s="105"/>
      <c r="T12" s="105"/>
      <c r="U12" s="105"/>
      <c r="V12" s="105"/>
      <c r="W12" s="105"/>
      <c r="X12" s="105"/>
      <c r="Y12" s="105"/>
      <c r="Z12" s="105"/>
      <c r="AA12" s="105"/>
      <c r="AB12" s="105"/>
      <c r="AC12" s="105"/>
      <c r="AD12" s="105"/>
      <c r="AE12" s="105"/>
    </row>
    <row r="13" spans="1:18" ht="12.75">
      <c r="A13" s="95"/>
      <c r="B13" s="252" t="s">
        <v>153</v>
      </c>
      <c r="C13" s="252"/>
      <c r="D13" s="252"/>
      <c r="E13" s="96">
        <v>41145</v>
      </c>
      <c r="F13" s="96"/>
      <c r="G13" s="96">
        <v>149</v>
      </c>
      <c r="H13" s="96"/>
      <c r="I13" s="96">
        <v>594</v>
      </c>
      <c r="J13" s="96"/>
      <c r="K13" s="153">
        <v>556</v>
      </c>
      <c r="L13" s="153"/>
      <c r="M13" s="198">
        <v>0</v>
      </c>
      <c r="N13" s="153"/>
      <c r="O13" s="153">
        <f>2464</f>
        <v>2464</v>
      </c>
      <c r="P13" s="153"/>
      <c r="Q13" s="96">
        <f>SUM(E13:O13)</f>
        <v>44908</v>
      </c>
      <c r="R13" s="97"/>
    </row>
    <row r="14" spans="1:18" ht="12.75">
      <c r="A14" s="95"/>
      <c r="B14" s="42"/>
      <c r="C14" s="42"/>
      <c r="D14" s="42"/>
      <c r="E14" s="96"/>
      <c r="F14" s="96"/>
      <c r="G14" s="96"/>
      <c r="H14" s="96"/>
      <c r="I14" s="96"/>
      <c r="J14" s="96"/>
      <c r="K14" s="96"/>
      <c r="L14" s="96"/>
      <c r="M14" s="96"/>
      <c r="N14" s="96"/>
      <c r="O14" s="96"/>
      <c r="P14" s="96"/>
      <c r="Q14" s="96"/>
      <c r="R14" s="97"/>
    </row>
    <row r="15" spans="1:18" ht="12.75">
      <c r="A15" s="95"/>
      <c r="B15" s="244" t="s">
        <v>154</v>
      </c>
      <c r="C15" s="244"/>
      <c r="D15" s="244"/>
      <c r="E15" s="154">
        <v>0</v>
      </c>
      <c r="F15" s="198"/>
      <c r="G15" s="154">
        <v>0</v>
      </c>
      <c r="H15" s="198"/>
      <c r="I15" s="154">
        <v>-275</v>
      </c>
      <c r="J15" s="198"/>
      <c r="K15" s="154">
        <v>0</v>
      </c>
      <c r="L15" s="198"/>
      <c r="M15" s="154">
        <v>0</v>
      </c>
      <c r="N15" s="198"/>
      <c r="O15" s="154">
        <v>-1255</v>
      </c>
      <c r="P15" s="198"/>
      <c r="Q15" s="154">
        <f>SUM(E15:O15)</f>
        <v>-1530</v>
      </c>
      <c r="R15" s="97"/>
    </row>
    <row r="16" spans="1:18" ht="12.75">
      <c r="A16" s="95"/>
      <c r="B16" s="42"/>
      <c r="C16" s="42"/>
      <c r="D16" s="42"/>
      <c r="E16" s="96"/>
      <c r="F16" s="96"/>
      <c r="G16" s="96"/>
      <c r="H16" s="96"/>
      <c r="I16" s="96"/>
      <c r="J16" s="96"/>
      <c r="K16" s="96"/>
      <c r="L16" s="96"/>
      <c r="M16" s="96"/>
      <c r="N16" s="96"/>
      <c r="O16" s="96"/>
      <c r="P16" s="96"/>
      <c r="Q16" s="96"/>
      <c r="R16" s="97"/>
    </row>
    <row r="17" spans="1:18" ht="12.75">
      <c r="A17" s="95"/>
      <c r="B17" s="42" t="s">
        <v>106</v>
      </c>
      <c r="C17" s="42"/>
      <c r="D17" s="42"/>
      <c r="E17" s="96">
        <f aca="true" t="shared" si="0" ref="E17:Q17">E13+E15</f>
        <v>41145</v>
      </c>
      <c r="F17" s="96"/>
      <c r="G17" s="96">
        <f t="shared" si="0"/>
        <v>149</v>
      </c>
      <c r="H17" s="96"/>
      <c r="I17" s="96">
        <f t="shared" si="0"/>
        <v>319</v>
      </c>
      <c r="J17" s="96"/>
      <c r="K17" s="96">
        <f t="shared" si="0"/>
        <v>556</v>
      </c>
      <c r="L17" s="96"/>
      <c r="M17" s="198">
        <f t="shared" si="0"/>
        <v>0</v>
      </c>
      <c r="N17" s="96"/>
      <c r="O17" s="96">
        <f t="shared" si="0"/>
        <v>1209</v>
      </c>
      <c r="P17" s="96"/>
      <c r="Q17" s="96">
        <f t="shared" si="0"/>
        <v>43378</v>
      </c>
      <c r="R17" s="97"/>
    </row>
    <row r="18" spans="1:18" ht="12.75">
      <c r="A18" s="95"/>
      <c r="B18" s="42"/>
      <c r="C18" s="42"/>
      <c r="D18" s="42"/>
      <c r="E18" s="96"/>
      <c r="F18" s="96"/>
      <c r="G18" s="96"/>
      <c r="H18" s="96"/>
      <c r="I18" s="96"/>
      <c r="J18" s="96"/>
      <c r="K18" s="96"/>
      <c r="L18" s="96"/>
      <c r="M18" s="96"/>
      <c r="N18" s="96"/>
      <c r="O18" s="96"/>
      <c r="P18" s="96"/>
      <c r="Q18" s="96"/>
      <c r="R18" s="97"/>
    </row>
    <row r="19" spans="1:18" ht="12.75">
      <c r="A19" s="95"/>
      <c r="B19" s="244" t="s">
        <v>105</v>
      </c>
      <c r="C19" s="244"/>
      <c r="D19" s="244"/>
      <c r="E19" s="154">
        <v>0</v>
      </c>
      <c r="F19" s="198"/>
      <c r="G19" s="154">
        <v>0</v>
      </c>
      <c r="H19" s="198"/>
      <c r="I19" s="154">
        <f>2749.22/1000</f>
        <v>2.7492199999999998</v>
      </c>
      <c r="J19" s="198"/>
      <c r="K19" s="154">
        <v>0</v>
      </c>
      <c r="L19" s="198"/>
      <c r="M19" s="162">
        <f>6.318-0.3</f>
        <v>6.018</v>
      </c>
      <c r="N19" s="198"/>
      <c r="O19" s="154">
        <f>+PL!K37</f>
        <v>1169.3659999999988</v>
      </c>
      <c r="P19" s="198"/>
      <c r="Q19" s="154">
        <f>SUM(E19:O19)</f>
        <v>1178.1332199999988</v>
      </c>
      <c r="R19" s="97"/>
    </row>
    <row r="20" spans="1:18" ht="12.75">
      <c r="A20" s="95"/>
      <c r="B20" s="42"/>
      <c r="C20" s="42"/>
      <c r="D20" s="42"/>
      <c r="E20" s="96"/>
      <c r="F20" s="96"/>
      <c r="G20" s="96"/>
      <c r="H20" s="96"/>
      <c r="I20" s="96"/>
      <c r="J20" s="96"/>
      <c r="K20" s="96"/>
      <c r="L20" s="96"/>
      <c r="M20" s="96"/>
      <c r="N20" s="96"/>
      <c r="O20" s="96"/>
      <c r="P20" s="96"/>
      <c r="Q20" s="96"/>
      <c r="R20" s="97"/>
    </row>
    <row r="21" spans="1:18" ht="13.5" thickBot="1">
      <c r="A21" s="95"/>
      <c r="B21" s="244" t="s">
        <v>252</v>
      </c>
      <c r="C21" s="244"/>
      <c r="D21" s="244"/>
      <c r="E21" s="101">
        <f aca="true" t="shared" si="1" ref="E21:Q21">E17+E19</f>
        <v>41145</v>
      </c>
      <c r="F21" s="96"/>
      <c r="G21" s="101">
        <f t="shared" si="1"/>
        <v>149</v>
      </c>
      <c r="H21" s="96"/>
      <c r="I21" s="101">
        <f t="shared" si="1"/>
        <v>321.74922</v>
      </c>
      <c r="J21" s="96"/>
      <c r="K21" s="101">
        <f t="shared" si="1"/>
        <v>556</v>
      </c>
      <c r="L21" s="96"/>
      <c r="M21" s="101">
        <f t="shared" si="1"/>
        <v>6.018</v>
      </c>
      <c r="N21" s="96"/>
      <c r="O21" s="101">
        <f t="shared" si="1"/>
        <v>2378.365999999999</v>
      </c>
      <c r="P21" s="96"/>
      <c r="Q21" s="101">
        <f t="shared" si="1"/>
        <v>44556.133219999996</v>
      </c>
      <c r="R21" s="97"/>
    </row>
    <row r="22" spans="1:18" ht="13.5" thickTop="1">
      <c r="A22" s="95"/>
      <c r="B22" s="96"/>
      <c r="C22" s="96"/>
      <c r="D22" s="96"/>
      <c r="E22" s="96"/>
      <c r="F22" s="96"/>
      <c r="G22" s="96"/>
      <c r="H22" s="96"/>
      <c r="I22" s="96"/>
      <c r="J22" s="96"/>
      <c r="K22" s="96"/>
      <c r="L22" s="96"/>
      <c r="M22" s="96"/>
      <c r="N22" s="96"/>
      <c r="O22" s="96"/>
      <c r="P22" s="96"/>
      <c r="Q22" s="96"/>
      <c r="R22" s="97"/>
    </row>
    <row r="23" spans="1:18" ht="12.75" customHeight="1">
      <c r="A23" s="95"/>
      <c r="B23" s="81" t="s">
        <v>94</v>
      </c>
      <c r="C23" s="253" t="s">
        <v>155</v>
      </c>
      <c r="D23" s="230"/>
      <c r="E23" s="230"/>
      <c r="F23" s="230"/>
      <c r="G23" s="230"/>
      <c r="H23" s="230"/>
      <c r="I23" s="230"/>
      <c r="J23" s="230"/>
      <c r="K23" s="230"/>
      <c r="L23" s="230"/>
      <c r="M23" s="230"/>
      <c r="N23" s="230"/>
      <c r="O23" s="230"/>
      <c r="P23" s="230"/>
      <c r="Q23" s="230"/>
      <c r="R23" s="97"/>
    </row>
    <row r="24" spans="1:18" ht="12.75" customHeight="1">
      <c r="A24" s="95"/>
      <c r="B24" s="81"/>
      <c r="C24" s="230"/>
      <c r="D24" s="230"/>
      <c r="E24" s="230"/>
      <c r="F24" s="230"/>
      <c r="G24" s="230"/>
      <c r="H24" s="230"/>
      <c r="I24" s="230"/>
      <c r="J24" s="230"/>
      <c r="K24" s="230"/>
      <c r="L24" s="230"/>
      <c r="M24" s="230"/>
      <c r="N24" s="230"/>
      <c r="O24" s="230"/>
      <c r="P24" s="230"/>
      <c r="Q24" s="230"/>
      <c r="R24" s="97"/>
    </row>
    <row r="25" spans="1:18" ht="12.75" customHeight="1">
      <c r="A25" s="95"/>
      <c r="B25" s="81"/>
      <c r="C25" s="81" t="s">
        <v>160</v>
      </c>
      <c r="D25" s="103"/>
      <c r="E25" s="96"/>
      <c r="F25" s="96"/>
      <c r="G25" s="96"/>
      <c r="H25" s="96"/>
      <c r="I25" s="96"/>
      <c r="J25" s="96"/>
      <c r="K25" s="96"/>
      <c r="L25" s="96"/>
      <c r="M25" s="96"/>
      <c r="N25" s="96"/>
      <c r="O25" s="96"/>
      <c r="P25" s="96"/>
      <c r="Q25" s="96"/>
      <c r="R25" s="97"/>
    </row>
    <row r="26" spans="1:18" ht="12.75">
      <c r="A26" s="95"/>
      <c r="B26" s="96"/>
      <c r="C26" s="96"/>
      <c r="D26" s="96"/>
      <c r="E26" s="96"/>
      <c r="F26" s="96"/>
      <c r="G26" s="96"/>
      <c r="H26" s="96"/>
      <c r="I26" s="96"/>
      <c r="J26" s="96"/>
      <c r="K26" s="96"/>
      <c r="L26" s="96"/>
      <c r="M26" s="96"/>
      <c r="N26" s="96"/>
      <c r="O26" s="96"/>
      <c r="P26" s="96"/>
      <c r="Q26" s="96"/>
      <c r="R26" s="97"/>
    </row>
    <row r="27" spans="1:18" ht="12.75">
      <c r="A27" s="95"/>
      <c r="B27" s="250" t="s">
        <v>223</v>
      </c>
      <c r="C27" s="250"/>
      <c r="D27" s="250"/>
      <c r="E27" s="250"/>
      <c r="F27" s="250"/>
      <c r="G27" s="250"/>
      <c r="H27" s="250"/>
      <c r="I27" s="250"/>
      <c r="J27" s="250"/>
      <c r="K27" s="250"/>
      <c r="L27" s="250"/>
      <c r="M27" s="250"/>
      <c r="N27" s="250"/>
      <c r="O27" s="250"/>
      <c r="P27" s="250"/>
      <c r="Q27" s="250"/>
      <c r="R27" s="97"/>
    </row>
    <row r="28" spans="1:18" ht="12.75">
      <c r="A28" s="95"/>
      <c r="B28" s="251"/>
      <c r="C28" s="251"/>
      <c r="D28" s="251"/>
      <c r="E28" s="251"/>
      <c r="F28" s="251"/>
      <c r="G28" s="251"/>
      <c r="H28" s="251"/>
      <c r="I28" s="251"/>
      <c r="J28" s="251"/>
      <c r="K28" s="251"/>
      <c r="L28" s="251"/>
      <c r="M28" s="251"/>
      <c r="N28" s="251"/>
      <c r="O28" s="251"/>
      <c r="P28" s="251"/>
      <c r="Q28" s="251"/>
      <c r="R28" s="97"/>
    </row>
    <row r="29" spans="1:18" ht="13.5" thickBot="1">
      <c r="A29" s="99"/>
      <c r="B29" s="101"/>
      <c r="C29" s="101"/>
      <c r="D29" s="101"/>
      <c r="E29" s="101"/>
      <c r="F29" s="101"/>
      <c r="G29" s="101"/>
      <c r="H29" s="101"/>
      <c r="I29" s="101"/>
      <c r="J29" s="101"/>
      <c r="K29" s="101"/>
      <c r="L29" s="101"/>
      <c r="M29" s="101"/>
      <c r="N29" s="101"/>
      <c r="O29" s="101"/>
      <c r="P29" s="101"/>
      <c r="Q29" s="101"/>
      <c r="R29" s="102"/>
    </row>
    <row r="30" ht="13.5" thickTop="1"/>
  </sheetData>
  <sheetProtection password="EF25" sheet="1" objects="1" scenarios="1"/>
  <mergeCells count="10">
    <mergeCell ref="G9:M9"/>
    <mergeCell ref="B27:Q28"/>
    <mergeCell ref="A7:R7"/>
    <mergeCell ref="O4:Q4"/>
    <mergeCell ref="O5:Q5"/>
    <mergeCell ref="B13:D13"/>
    <mergeCell ref="B15:D15"/>
    <mergeCell ref="B19:D19"/>
    <mergeCell ref="B21:D21"/>
    <mergeCell ref="C23:Q24"/>
  </mergeCells>
  <printOptions horizontalCentered="1"/>
  <pageMargins left="0.45" right="0.41" top="1" bottom="1" header="0.75" footer="0.75"/>
  <pageSetup fitToHeight="1" fitToWidth="1" horizontalDpi="300" verticalDpi="3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IV217"/>
  <sheetViews>
    <sheetView workbookViewId="0" topLeftCell="A1">
      <selection activeCell="C16" sqref="C16:M19"/>
    </sheetView>
  </sheetViews>
  <sheetFormatPr defaultColWidth="9.140625" defaultRowHeight="12.75"/>
  <cols>
    <col min="1" max="1" width="1.7109375" style="0" customWidth="1"/>
    <col min="2" max="2" width="3.7109375" style="180" customWidth="1"/>
    <col min="3" max="3" width="3.7109375" style="0" customWidth="1"/>
    <col min="4" max="4" width="9.7109375" style="0" customWidth="1"/>
    <col min="6" max="6" width="8.7109375" style="0" customWidth="1"/>
    <col min="7" max="7" width="12.7109375" style="0" customWidth="1"/>
    <col min="8" max="8" width="2.7109375" style="0" customWidth="1"/>
    <col min="9" max="9" width="12.7109375" style="0" customWidth="1"/>
    <col min="10" max="10" width="2.7109375" style="0" customWidth="1"/>
    <col min="11" max="11" width="12.7109375" style="0" customWidth="1"/>
    <col min="12" max="12" width="2.7109375" style="0" customWidth="1"/>
    <col min="13" max="13" width="12.7109375" style="0" customWidth="1"/>
    <col min="14" max="14" width="1.7109375" style="0" customWidth="1"/>
  </cols>
  <sheetData>
    <row r="1" spans="1:14" ht="13.5" customHeight="1" thickTop="1">
      <c r="A1" s="69"/>
      <c r="B1" s="192"/>
      <c r="C1" s="70"/>
      <c r="D1" s="70"/>
      <c r="E1" s="70"/>
      <c r="F1" s="70"/>
      <c r="G1" s="70"/>
      <c r="H1" s="70"/>
      <c r="I1" s="71"/>
      <c r="J1" s="71"/>
      <c r="K1" s="72"/>
      <c r="L1" s="72"/>
      <c r="M1" s="71"/>
      <c r="N1" s="73"/>
    </row>
    <row r="2" spans="1:14" ht="18.75" customHeight="1">
      <c r="A2" s="31"/>
      <c r="B2" s="82"/>
      <c r="C2" s="23"/>
      <c r="D2" s="23"/>
      <c r="E2" s="80" t="s">
        <v>78</v>
      </c>
      <c r="F2" s="80"/>
      <c r="G2" s="81"/>
      <c r="H2" s="81"/>
      <c r="I2" s="82"/>
      <c r="J2" s="82"/>
      <c r="K2" s="83"/>
      <c r="L2" s="83"/>
      <c r="M2" s="82"/>
      <c r="N2" s="32"/>
    </row>
    <row r="3" spans="1:14" ht="12.75" customHeight="1">
      <c r="A3" s="31"/>
      <c r="B3" s="82"/>
      <c r="C3" s="23"/>
      <c r="D3" s="23"/>
      <c r="E3" s="41" t="s">
        <v>0</v>
      </c>
      <c r="F3" s="41"/>
      <c r="G3" s="81"/>
      <c r="H3" s="81"/>
      <c r="I3" s="82"/>
      <c r="J3" s="82"/>
      <c r="K3" s="83"/>
      <c r="L3" s="83"/>
      <c r="M3" s="82"/>
      <c r="N3" s="32"/>
    </row>
    <row r="4" spans="1:14" ht="12.75" customHeight="1">
      <c r="A4" s="31"/>
      <c r="B4" s="82"/>
      <c r="C4" s="23"/>
      <c r="D4" s="23"/>
      <c r="E4" s="84"/>
      <c r="F4" s="84"/>
      <c r="G4" s="85"/>
      <c r="H4" s="85"/>
      <c r="K4" s="233"/>
      <c r="L4" s="233"/>
      <c r="M4" s="233"/>
      <c r="N4" s="33"/>
    </row>
    <row r="5" spans="1:14" ht="12.75" customHeight="1">
      <c r="A5" s="31"/>
      <c r="B5" s="82"/>
      <c r="C5" s="23"/>
      <c r="D5" s="23"/>
      <c r="E5" s="42"/>
      <c r="F5" s="42"/>
      <c r="G5" s="42"/>
      <c r="H5" s="42"/>
      <c r="K5" s="233"/>
      <c r="L5" s="233"/>
      <c r="M5" s="233"/>
      <c r="N5" s="33"/>
    </row>
    <row r="6" spans="1:14" ht="12.75">
      <c r="A6" s="74"/>
      <c r="B6" s="88"/>
      <c r="C6" s="11"/>
      <c r="D6" s="11"/>
      <c r="E6" s="11"/>
      <c r="F6" s="11"/>
      <c r="G6" s="11"/>
      <c r="H6" s="11"/>
      <c r="I6" s="66"/>
      <c r="J6" s="66"/>
      <c r="K6" s="67"/>
      <c r="L6" s="67"/>
      <c r="M6" s="66"/>
      <c r="N6" s="75" t="s">
        <v>6</v>
      </c>
    </row>
    <row r="7" spans="1:14" ht="15.75" customHeight="1">
      <c r="A7" s="245" t="s">
        <v>108</v>
      </c>
      <c r="B7" s="234"/>
      <c r="C7" s="234"/>
      <c r="D7" s="234"/>
      <c r="E7" s="234"/>
      <c r="F7" s="234"/>
      <c r="G7" s="234"/>
      <c r="H7" s="234"/>
      <c r="I7" s="234"/>
      <c r="J7" s="234"/>
      <c r="K7" s="234"/>
      <c r="L7" s="234"/>
      <c r="M7" s="234"/>
      <c r="N7" s="246"/>
    </row>
    <row r="8" spans="1:14" ht="12.75">
      <c r="A8" s="95"/>
      <c r="N8" s="97"/>
    </row>
    <row r="9" spans="1:14" ht="12.75">
      <c r="A9" s="95"/>
      <c r="B9" s="121" t="s">
        <v>222</v>
      </c>
      <c r="N9" s="97"/>
    </row>
    <row r="10" spans="1:14" ht="12.75">
      <c r="A10" s="95"/>
      <c r="N10" s="97"/>
    </row>
    <row r="11" spans="1:14" s="105" customFormat="1" ht="12.75">
      <c r="A11" s="50"/>
      <c r="B11" s="120" t="s">
        <v>173</v>
      </c>
      <c r="C11" s="110" t="s">
        <v>109</v>
      </c>
      <c r="D11" s="110"/>
      <c r="N11" s="108"/>
    </row>
    <row r="12" spans="1:14" s="105" customFormat="1" ht="12.75">
      <c r="A12" s="50"/>
      <c r="B12" s="120"/>
      <c r="C12" s="258" t="s">
        <v>264</v>
      </c>
      <c r="D12" s="236"/>
      <c r="E12" s="236"/>
      <c r="F12" s="236"/>
      <c r="G12" s="236"/>
      <c r="H12" s="236"/>
      <c r="I12" s="236"/>
      <c r="J12" s="236"/>
      <c r="K12" s="236"/>
      <c r="L12" s="236"/>
      <c r="M12" s="236"/>
      <c r="N12" s="108"/>
    </row>
    <row r="13" spans="1:14" s="105" customFormat="1" ht="12.75">
      <c r="A13" s="50"/>
      <c r="B13" s="120"/>
      <c r="C13" s="236"/>
      <c r="D13" s="236"/>
      <c r="E13" s="236"/>
      <c r="F13" s="236"/>
      <c r="G13" s="236"/>
      <c r="H13" s="236"/>
      <c r="I13" s="236"/>
      <c r="J13" s="236"/>
      <c r="K13" s="236"/>
      <c r="L13" s="236"/>
      <c r="M13" s="236"/>
      <c r="N13" s="108"/>
    </row>
    <row r="14" spans="1:14" s="105" customFormat="1" ht="12.75">
      <c r="A14" s="50"/>
      <c r="B14" s="120"/>
      <c r="C14" s="236"/>
      <c r="D14" s="236"/>
      <c r="E14" s="236"/>
      <c r="F14" s="236"/>
      <c r="G14" s="236"/>
      <c r="H14" s="236"/>
      <c r="I14" s="236"/>
      <c r="J14" s="236"/>
      <c r="K14" s="236"/>
      <c r="L14" s="236"/>
      <c r="M14" s="236"/>
      <c r="N14" s="108"/>
    </row>
    <row r="15" spans="1:14" s="105" customFormat="1" ht="12.75">
      <c r="A15" s="50"/>
      <c r="B15" s="120"/>
      <c r="C15" s="110"/>
      <c r="D15" s="110"/>
      <c r="N15" s="108"/>
    </row>
    <row r="16" spans="1:14" s="105" customFormat="1" ht="12.75">
      <c r="A16" s="50"/>
      <c r="B16" s="120"/>
      <c r="C16" s="258" t="s">
        <v>224</v>
      </c>
      <c r="D16" s="236"/>
      <c r="E16" s="236"/>
      <c r="F16" s="236"/>
      <c r="G16" s="236"/>
      <c r="H16" s="236"/>
      <c r="I16" s="236"/>
      <c r="J16" s="236"/>
      <c r="K16" s="236"/>
      <c r="L16" s="236"/>
      <c r="M16" s="236"/>
      <c r="N16" s="108"/>
    </row>
    <row r="17" spans="1:14" s="105" customFormat="1" ht="12.75">
      <c r="A17" s="50"/>
      <c r="B17" s="120"/>
      <c r="C17" s="236"/>
      <c r="D17" s="236"/>
      <c r="E17" s="236"/>
      <c r="F17" s="236"/>
      <c r="G17" s="236"/>
      <c r="H17" s="236"/>
      <c r="I17" s="236"/>
      <c r="J17" s="236"/>
      <c r="K17" s="236"/>
      <c r="L17" s="236"/>
      <c r="M17" s="236"/>
      <c r="N17" s="108"/>
    </row>
    <row r="18" spans="1:14" s="105" customFormat="1" ht="12.75">
      <c r="A18" s="50"/>
      <c r="B18" s="120"/>
      <c r="C18" s="236"/>
      <c r="D18" s="236"/>
      <c r="E18" s="236"/>
      <c r="F18" s="236"/>
      <c r="G18" s="236"/>
      <c r="H18" s="236"/>
      <c r="I18" s="236"/>
      <c r="J18" s="236"/>
      <c r="K18" s="236"/>
      <c r="L18" s="236"/>
      <c r="M18" s="236"/>
      <c r="N18" s="108"/>
    </row>
    <row r="19" spans="1:14" s="105" customFormat="1" ht="12.75">
      <c r="A19" s="50"/>
      <c r="B19" s="120"/>
      <c r="C19" s="236"/>
      <c r="D19" s="236"/>
      <c r="E19" s="236"/>
      <c r="F19" s="236"/>
      <c r="G19" s="236"/>
      <c r="H19" s="236"/>
      <c r="I19" s="236"/>
      <c r="J19" s="236"/>
      <c r="K19" s="236"/>
      <c r="L19" s="236"/>
      <c r="M19" s="236"/>
      <c r="N19" s="108"/>
    </row>
    <row r="20" spans="1:14" s="105" customFormat="1" ht="12.75">
      <c r="A20" s="50"/>
      <c r="B20" s="120"/>
      <c r="C20" s="110"/>
      <c r="D20" s="110"/>
      <c r="N20" s="108"/>
    </row>
    <row r="21" spans="1:14" s="105" customFormat="1" ht="12.75">
      <c r="A21" s="50"/>
      <c r="B21" s="180"/>
      <c r="K21" s="260" t="s">
        <v>110</v>
      </c>
      <c r="L21" s="260"/>
      <c r="M21" s="260"/>
      <c r="N21" s="108"/>
    </row>
    <row r="22" spans="1:14" s="105" customFormat="1" ht="12.75">
      <c r="A22" s="50"/>
      <c r="B22" s="180"/>
      <c r="K22" s="260" t="s">
        <v>144</v>
      </c>
      <c r="L22" s="260"/>
      <c r="M22" s="260"/>
      <c r="N22" s="108"/>
    </row>
    <row r="23" spans="1:14" s="105" customFormat="1" ht="12.75">
      <c r="A23" s="50"/>
      <c r="B23" s="180"/>
      <c r="M23" s="180" t="s">
        <v>111</v>
      </c>
      <c r="N23" s="108"/>
    </row>
    <row r="24" spans="1:14" s="105" customFormat="1" ht="12.75">
      <c r="A24" s="50"/>
      <c r="B24" s="180"/>
      <c r="C24" s="114"/>
      <c r="D24" s="114"/>
      <c r="K24" s="180" t="s">
        <v>112</v>
      </c>
      <c r="L24" s="180"/>
      <c r="M24" s="180" t="s">
        <v>113</v>
      </c>
      <c r="N24" s="108"/>
    </row>
    <row r="25" spans="1:14" s="105" customFormat="1" ht="12.75">
      <c r="A25" s="50"/>
      <c r="B25" s="180"/>
      <c r="C25" s="109"/>
      <c r="D25" s="109"/>
      <c r="K25" s="180" t="s">
        <v>145</v>
      </c>
      <c r="L25" s="180"/>
      <c r="M25" s="180" t="s">
        <v>114</v>
      </c>
      <c r="N25" s="108"/>
    </row>
    <row r="26" spans="1:14" s="105" customFormat="1" ht="12.75">
      <c r="A26" s="50"/>
      <c r="B26" s="180"/>
      <c r="C26" s="109"/>
      <c r="D26" s="109"/>
      <c r="K26" s="203" t="s">
        <v>7</v>
      </c>
      <c r="L26" s="203"/>
      <c r="M26" s="203" t="s">
        <v>7</v>
      </c>
      <c r="N26" s="108"/>
    </row>
    <row r="27" spans="1:14" s="105" customFormat="1" ht="9" customHeight="1">
      <c r="A27" s="50"/>
      <c r="B27" s="180"/>
      <c r="C27" s="109"/>
      <c r="D27" s="109"/>
      <c r="K27" s="203"/>
      <c r="L27" s="203"/>
      <c r="M27" s="203"/>
      <c r="N27" s="108"/>
    </row>
    <row r="28" spans="1:14" s="105" customFormat="1" ht="12.75">
      <c r="A28" s="50"/>
      <c r="B28" s="180"/>
      <c r="C28" s="42" t="s">
        <v>147</v>
      </c>
      <c r="D28" s="111"/>
      <c r="K28" s="105">
        <v>598</v>
      </c>
      <c r="M28" s="176">
        <v>0</v>
      </c>
      <c r="N28" s="108"/>
    </row>
    <row r="29" spans="1:14" s="105" customFormat="1" ht="12.75">
      <c r="A29" s="50"/>
      <c r="B29" s="180"/>
      <c r="C29" s="105" t="s">
        <v>115</v>
      </c>
      <c r="K29" s="122">
        <f>SUM('EQ'!G17:O17)</f>
        <v>2233</v>
      </c>
      <c r="L29" s="122"/>
      <c r="M29" s="169">
        <f>SUM('EQ'!G13:O13)</f>
        <v>3763</v>
      </c>
      <c r="N29" s="108"/>
    </row>
    <row r="30" spans="1:14" s="105" customFormat="1" ht="12.75">
      <c r="A30" s="50"/>
      <c r="B30" s="180"/>
      <c r="C30" s="105" t="s">
        <v>221</v>
      </c>
      <c r="K30" s="122">
        <f>M30+2128</f>
        <v>3436</v>
      </c>
      <c r="L30" s="122"/>
      <c r="M30" s="172">
        <v>1308</v>
      </c>
      <c r="N30" s="108"/>
    </row>
    <row r="31" spans="1:14" s="105" customFormat="1" ht="13.5" thickBot="1">
      <c r="A31" s="50"/>
      <c r="B31" s="180"/>
      <c r="C31" s="105" t="s">
        <v>157</v>
      </c>
      <c r="K31" s="116">
        <f>'EQ'!Q17</f>
        <v>43378</v>
      </c>
      <c r="L31" s="115"/>
      <c r="M31" s="170">
        <f>'EQ'!Q13</f>
        <v>44908</v>
      </c>
      <c r="N31" s="108"/>
    </row>
    <row r="32" spans="1:14" s="105" customFormat="1" ht="9" customHeight="1" thickTop="1">
      <c r="A32" s="50"/>
      <c r="B32" s="180"/>
      <c r="K32" s="122"/>
      <c r="L32" s="115"/>
      <c r="M32" s="172"/>
      <c r="N32" s="108"/>
    </row>
    <row r="33" spans="1:14" s="105" customFormat="1" ht="13.5" thickBot="1">
      <c r="A33" s="50"/>
      <c r="B33" s="180"/>
      <c r="C33" s="105" t="s">
        <v>158</v>
      </c>
      <c r="K33" s="116">
        <v>93</v>
      </c>
      <c r="L33" s="115"/>
      <c r="M33" s="170">
        <v>97</v>
      </c>
      <c r="N33" s="108"/>
    </row>
    <row r="34" spans="1:14" s="105" customFormat="1" ht="13.5" thickTop="1">
      <c r="A34" s="50"/>
      <c r="B34" s="180"/>
      <c r="N34" s="108"/>
    </row>
    <row r="35" spans="1:14" ht="12.75">
      <c r="A35" s="50"/>
      <c r="B35" s="112" t="s">
        <v>174</v>
      </c>
      <c r="C35" s="110" t="s">
        <v>161</v>
      </c>
      <c r="D35" s="110"/>
      <c r="E35" s="105"/>
      <c r="F35" s="105"/>
      <c r="G35" s="105"/>
      <c r="H35" s="105"/>
      <c r="I35" s="105"/>
      <c r="J35" s="105"/>
      <c r="K35" s="105"/>
      <c r="L35" s="105"/>
      <c r="M35" s="105"/>
      <c r="N35" s="97"/>
    </row>
    <row r="36" spans="1:14" ht="12.75">
      <c r="A36" s="50"/>
      <c r="B36" s="112"/>
      <c r="C36" s="113" t="s">
        <v>225</v>
      </c>
      <c r="D36" s="110"/>
      <c r="E36" s="105"/>
      <c r="F36" s="105"/>
      <c r="G36" s="105"/>
      <c r="H36" s="105"/>
      <c r="I36" s="105"/>
      <c r="J36" s="105"/>
      <c r="K36" s="105"/>
      <c r="L36" s="105"/>
      <c r="M36" s="105"/>
      <c r="N36" s="97"/>
    </row>
    <row r="37" spans="1:14" ht="12.75">
      <c r="A37" s="50"/>
      <c r="B37" s="112"/>
      <c r="C37" s="110"/>
      <c r="D37" s="110"/>
      <c r="E37" s="105"/>
      <c r="F37" s="105"/>
      <c r="G37" s="105"/>
      <c r="H37" s="105"/>
      <c r="I37" s="105"/>
      <c r="J37" s="105"/>
      <c r="K37" s="105"/>
      <c r="L37" s="105"/>
      <c r="M37" s="105"/>
      <c r="N37" s="97"/>
    </row>
    <row r="38" spans="1:14" ht="12.75">
      <c r="A38" s="95"/>
      <c r="B38" s="120" t="s">
        <v>175</v>
      </c>
      <c r="C38" s="118" t="s">
        <v>162</v>
      </c>
      <c r="D38" s="118"/>
      <c r="E38" s="105"/>
      <c r="F38" s="105"/>
      <c r="G38" s="105"/>
      <c r="H38" s="105"/>
      <c r="I38" s="105"/>
      <c r="J38" s="105"/>
      <c r="K38" s="105"/>
      <c r="L38" s="105"/>
      <c r="M38" s="105"/>
      <c r="N38" s="97"/>
    </row>
    <row r="39" spans="1:14" ht="12.75">
      <c r="A39" s="95"/>
      <c r="C39" s="261" t="s">
        <v>163</v>
      </c>
      <c r="D39" s="261"/>
      <c r="E39" s="243"/>
      <c r="F39" s="243"/>
      <c r="G39" s="243"/>
      <c r="H39" s="243"/>
      <c r="I39" s="243"/>
      <c r="J39" s="243"/>
      <c r="K39" s="243"/>
      <c r="L39" s="243"/>
      <c r="M39" s="243"/>
      <c r="N39" s="97"/>
    </row>
    <row r="40" spans="1:14" ht="12.75">
      <c r="A40" s="95"/>
      <c r="C40" s="243"/>
      <c r="D40" s="243"/>
      <c r="E40" s="243"/>
      <c r="F40" s="243"/>
      <c r="G40" s="243"/>
      <c r="H40" s="243"/>
      <c r="I40" s="243"/>
      <c r="J40" s="243"/>
      <c r="K40" s="243"/>
      <c r="L40" s="243"/>
      <c r="M40" s="243"/>
      <c r="N40" s="97"/>
    </row>
    <row r="41" spans="1:14" ht="12.75">
      <c r="A41" s="95"/>
      <c r="C41" s="105"/>
      <c r="D41" s="105"/>
      <c r="E41" s="105"/>
      <c r="F41" s="105"/>
      <c r="G41" s="105"/>
      <c r="H41" s="105"/>
      <c r="I41" s="105"/>
      <c r="J41" s="105"/>
      <c r="K41" s="105"/>
      <c r="L41" s="105"/>
      <c r="M41" s="105"/>
      <c r="N41" s="97"/>
    </row>
    <row r="42" spans="1:14" ht="12.75">
      <c r="A42" s="95"/>
      <c r="B42" s="112" t="s">
        <v>176</v>
      </c>
      <c r="C42" s="110" t="s">
        <v>164</v>
      </c>
      <c r="D42" s="110"/>
      <c r="E42" s="105"/>
      <c r="F42" s="105"/>
      <c r="G42" s="105"/>
      <c r="H42" s="105"/>
      <c r="I42" s="105"/>
      <c r="J42" s="105"/>
      <c r="K42" s="105"/>
      <c r="L42" s="105"/>
      <c r="M42" s="105"/>
      <c r="N42" s="97"/>
    </row>
    <row r="43" spans="1:14" ht="12.75">
      <c r="A43" s="95"/>
      <c r="B43" s="112"/>
      <c r="C43" s="254" t="s">
        <v>165</v>
      </c>
      <c r="D43" s="254"/>
      <c r="E43" s="243"/>
      <c r="F43" s="243"/>
      <c r="G43" s="243"/>
      <c r="H43" s="243"/>
      <c r="I43" s="243"/>
      <c r="J43" s="243"/>
      <c r="K43" s="243"/>
      <c r="L43" s="243"/>
      <c r="M43" s="243"/>
      <c r="N43" s="97"/>
    </row>
    <row r="44" spans="1:14" ht="12.75">
      <c r="A44" s="95"/>
      <c r="B44" s="112"/>
      <c r="C44" s="243"/>
      <c r="D44" s="243"/>
      <c r="E44" s="243"/>
      <c r="F44" s="243"/>
      <c r="G44" s="243"/>
      <c r="H44" s="243"/>
      <c r="I44" s="243"/>
      <c r="J44" s="243"/>
      <c r="K44" s="243"/>
      <c r="L44" s="243"/>
      <c r="M44" s="243"/>
      <c r="N44" s="97"/>
    </row>
    <row r="45" spans="1:14" ht="12.75">
      <c r="A45" s="95"/>
      <c r="C45" s="105"/>
      <c r="D45" s="105"/>
      <c r="E45" s="105"/>
      <c r="F45" s="105"/>
      <c r="G45" s="105"/>
      <c r="H45" s="105"/>
      <c r="I45" s="105"/>
      <c r="J45" s="105"/>
      <c r="K45" s="105"/>
      <c r="L45" s="105"/>
      <c r="M45" s="105"/>
      <c r="N45" s="97"/>
    </row>
    <row r="46" spans="1:14" ht="12.75">
      <c r="A46" s="95"/>
      <c r="B46" s="112" t="s">
        <v>177</v>
      </c>
      <c r="C46" s="110" t="s">
        <v>166</v>
      </c>
      <c r="D46" s="110"/>
      <c r="E46" s="105"/>
      <c r="F46" s="105"/>
      <c r="G46" s="105"/>
      <c r="H46" s="105"/>
      <c r="I46" s="105"/>
      <c r="J46" s="105"/>
      <c r="K46" s="105"/>
      <c r="L46" s="105"/>
      <c r="M46" s="105"/>
      <c r="N46" s="97"/>
    </row>
    <row r="47" spans="1:14" ht="12.75">
      <c r="A47" s="95"/>
      <c r="B47" s="112"/>
      <c r="C47" s="254" t="s">
        <v>210</v>
      </c>
      <c r="D47" s="254"/>
      <c r="E47" s="243"/>
      <c r="F47" s="243"/>
      <c r="G47" s="243"/>
      <c r="H47" s="243"/>
      <c r="I47" s="243"/>
      <c r="J47" s="243"/>
      <c r="K47" s="243"/>
      <c r="L47" s="243"/>
      <c r="M47" s="243"/>
      <c r="N47" s="97"/>
    </row>
    <row r="48" spans="1:14" ht="12.75">
      <c r="A48" s="95"/>
      <c r="B48" s="112"/>
      <c r="C48" s="243"/>
      <c r="D48" s="243"/>
      <c r="E48" s="243"/>
      <c r="F48" s="243"/>
      <c r="G48" s="243"/>
      <c r="H48" s="243"/>
      <c r="I48" s="243"/>
      <c r="J48" s="243"/>
      <c r="K48" s="243"/>
      <c r="L48" s="243"/>
      <c r="M48" s="243"/>
      <c r="N48" s="97"/>
    </row>
    <row r="49" spans="1:14" ht="12.75">
      <c r="A49" s="95"/>
      <c r="C49" s="105"/>
      <c r="D49" s="105"/>
      <c r="E49" s="105"/>
      <c r="F49" s="105"/>
      <c r="G49" s="105"/>
      <c r="H49" s="105"/>
      <c r="I49" s="105"/>
      <c r="J49" s="105"/>
      <c r="K49" s="105"/>
      <c r="L49" s="105"/>
      <c r="M49" s="105"/>
      <c r="N49" s="97"/>
    </row>
    <row r="50" spans="1:14" ht="12.75">
      <c r="A50" s="95"/>
      <c r="B50" s="112" t="s">
        <v>178</v>
      </c>
      <c r="C50" s="110" t="s">
        <v>116</v>
      </c>
      <c r="D50" s="110"/>
      <c r="E50" s="119"/>
      <c r="F50" s="119"/>
      <c r="G50" s="105"/>
      <c r="H50" s="105"/>
      <c r="I50" s="105"/>
      <c r="J50" s="105"/>
      <c r="K50" s="105"/>
      <c r="L50" s="105"/>
      <c r="M50" s="105"/>
      <c r="N50" s="97"/>
    </row>
    <row r="51" spans="1:14" ht="12.75">
      <c r="A51" s="95"/>
      <c r="B51" s="112"/>
      <c r="C51" s="258" t="s">
        <v>167</v>
      </c>
      <c r="D51" s="236"/>
      <c r="E51" s="236"/>
      <c r="F51" s="236"/>
      <c r="G51" s="236"/>
      <c r="H51" s="236"/>
      <c r="I51" s="236"/>
      <c r="J51" s="236"/>
      <c r="K51" s="236"/>
      <c r="L51" s="236"/>
      <c r="M51" s="236"/>
      <c r="N51" s="97"/>
    </row>
    <row r="52" spans="1:14" ht="12.75">
      <c r="A52" s="95"/>
      <c r="B52" s="112"/>
      <c r="C52" s="236"/>
      <c r="D52" s="236"/>
      <c r="E52" s="236"/>
      <c r="F52" s="236"/>
      <c r="G52" s="236"/>
      <c r="H52" s="236"/>
      <c r="I52" s="236"/>
      <c r="J52" s="236"/>
      <c r="K52" s="236"/>
      <c r="L52" s="236"/>
      <c r="M52" s="236"/>
      <c r="N52" s="97"/>
    </row>
    <row r="53" spans="1:14" ht="12.75">
      <c r="A53" s="95"/>
      <c r="C53" s="163" t="s">
        <v>253</v>
      </c>
      <c r="D53" s="163"/>
      <c r="E53" s="163"/>
      <c r="F53" s="163"/>
      <c r="G53" s="163"/>
      <c r="H53" s="163"/>
      <c r="I53" s="163"/>
      <c r="J53" s="163"/>
      <c r="K53" s="163"/>
      <c r="L53" s="163"/>
      <c r="M53" s="163"/>
      <c r="N53" s="97"/>
    </row>
    <row r="54" spans="1:14" ht="12.75">
      <c r="A54" s="95"/>
      <c r="C54" s="163" t="s">
        <v>228</v>
      </c>
      <c r="D54" s="163"/>
      <c r="E54" s="163"/>
      <c r="F54" s="163"/>
      <c r="G54" s="163"/>
      <c r="H54" s="163"/>
      <c r="I54" s="163"/>
      <c r="J54" s="163"/>
      <c r="K54" s="163"/>
      <c r="L54" s="163"/>
      <c r="M54" s="163"/>
      <c r="N54" s="97"/>
    </row>
    <row r="55" spans="1:14" ht="12.75">
      <c r="A55" s="95"/>
      <c r="C55" s="163"/>
      <c r="D55" s="163"/>
      <c r="E55" s="163"/>
      <c r="F55" s="163"/>
      <c r="G55" s="163"/>
      <c r="H55" s="163"/>
      <c r="I55" s="163"/>
      <c r="J55" s="163"/>
      <c r="K55" s="163"/>
      <c r="L55" s="163"/>
      <c r="M55" s="163"/>
      <c r="N55" s="97"/>
    </row>
    <row r="56" spans="1:14" ht="12.75">
      <c r="A56" s="95"/>
      <c r="B56" s="120" t="s">
        <v>179</v>
      </c>
      <c r="C56" s="111" t="s">
        <v>117</v>
      </c>
      <c r="D56" s="111"/>
      <c r="E56" s="105"/>
      <c r="F56" s="105"/>
      <c r="G56" s="105"/>
      <c r="H56" s="105"/>
      <c r="I56" s="105"/>
      <c r="J56" s="105"/>
      <c r="K56" s="105"/>
      <c r="L56" s="105"/>
      <c r="M56" s="105"/>
      <c r="N56" s="97"/>
    </row>
    <row r="57" spans="1:14" ht="12.75">
      <c r="A57" s="95"/>
      <c r="C57" s="105" t="s">
        <v>211</v>
      </c>
      <c r="D57" s="105"/>
      <c r="E57" s="105"/>
      <c r="F57" s="105"/>
      <c r="G57" s="105"/>
      <c r="H57" s="105"/>
      <c r="I57" s="105"/>
      <c r="J57" s="105"/>
      <c r="K57" s="105"/>
      <c r="L57" s="105"/>
      <c r="M57" s="105"/>
      <c r="N57" s="97"/>
    </row>
    <row r="58" spans="1:14" ht="12.75">
      <c r="A58" s="95"/>
      <c r="N58" s="97"/>
    </row>
    <row r="59" spans="1:14" ht="12.75">
      <c r="A59" s="95"/>
      <c r="B59" s="120" t="s">
        <v>180</v>
      </c>
      <c r="C59" s="111" t="s">
        <v>118</v>
      </c>
      <c r="D59" s="111"/>
      <c r="E59" s="105"/>
      <c r="F59" s="105"/>
      <c r="G59" s="105"/>
      <c r="H59" s="105"/>
      <c r="I59" s="105"/>
      <c r="J59" s="105"/>
      <c r="K59" s="105"/>
      <c r="L59" s="105"/>
      <c r="M59" s="105"/>
      <c r="N59" s="97"/>
    </row>
    <row r="60" spans="1:14" ht="12.75">
      <c r="A60" s="95"/>
      <c r="C60" s="243" t="s">
        <v>150</v>
      </c>
      <c r="D60" s="243"/>
      <c r="E60" s="243"/>
      <c r="F60" s="243"/>
      <c r="G60" s="243"/>
      <c r="H60" s="243"/>
      <c r="I60" s="243"/>
      <c r="J60" s="243"/>
      <c r="K60" s="243"/>
      <c r="L60" s="243"/>
      <c r="M60" s="243"/>
      <c r="N60" s="97"/>
    </row>
    <row r="61" spans="1:14" ht="12.75">
      <c r="A61" s="95"/>
      <c r="C61" s="243"/>
      <c r="D61" s="243"/>
      <c r="E61" s="243"/>
      <c r="F61" s="243"/>
      <c r="G61" s="243"/>
      <c r="H61" s="243"/>
      <c r="I61" s="243"/>
      <c r="J61" s="243"/>
      <c r="K61" s="243"/>
      <c r="L61" s="243"/>
      <c r="M61" s="243"/>
      <c r="N61" s="97"/>
    </row>
    <row r="62" spans="1:14" ht="13.5" thickBot="1">
      <c r="A62" s="99"/>
      <c r="B62" s="156"/>
      <c r="C62" s="164"/>
      <c r="D62" s="164"/>
      <c r="E62" s="164"/>
      <c r="F62" s="164"/>
      <c r="G62" s="164"/>
      <c r="H62" s="164"/>
      <c r="I62" s="164"/>
      <c r="J62" s="164"/>
      <c r="K62" s="164"/>
      <c r="L62" s="164"/>
      <c r="M62" s="164"/>
      <c r="N62" s="102"/>
    </row>
    <row r="63" spans="1:14" ht="13.5" thickTop="1">
      <c r="A63" s="157"/>
      <c r="B63" s="193"/>
      <c r="C63" s="158"/>
      <c r="D63" s="158"/>
      <c r="E63" s="158"/>
      <c r="F63" s="158"/>
      <c r="G63" s="158"/>
      <c r="H63" s="158"/>
      <c r="I63" s="158"/>
      <c r="J63" s="158"/>
      <c r="K63" s="158"/>
      <c r="L63" s="158"/>
      <c r="M63" s="158"/>
      <c r="N63" s="159"/>
    </row>
    <row r="64" spans="1:14" ht="12.75">
      <c r="A64" s="95"/>
      <c r="B64" s="120" t="s">
        <v>181</v>
      </c>
      <c r="C64" s="110" t="s">
        <v>168</v>
      </c>
      <c r="D64" s="110"/>
      <c r="E64" s="105"/>
      <c r="F64" s="105"/>
      <c r="G64" s="105"/>
      <c r="H64" s="105"/>
      <c r="I64" s="105"/>
      <c r="J64" s="105"/>
      <c r="K64" s="105"/>
      <c r="L64" s="105"/>
      <c r="M64" s="105"/>
      <c r="N64" s="97"/>
    </row>
    <row r="65" spans="1:14" ht="12.75">
      <c r="A65" s="95"/>
      <c r="C65" s="254" t="s">
        <v>226</v>
      </c>
      <c r="D65" s="254"/>
      <c r="E65" s="243"/>
      <c r="F65" s="243"/>
      <c r="G65" s="243"/>
      <c r="H65" s="243"/>
      <c r="I65" s="243"/>
      <c r="J65" s="243"/>
      <c r="K65" s="243"/>
      <c r="L65" s="243"/>
      <c r="M65" s="243"/>
      <c r="N65" s="97"/>
    </row>
    <row r="66" spans="1:14" ht="12.75">
      <c r="A66" s="95"/>
      <c r="C66" s="243"/>
      <c r="D66" s="243"/>
      <c r="E66" s="243"/>
      <c r="F66" s="243"/>
      <c r="G66" s="243"/>
      <c r="H66" s="243"/>
      <c r="I66" s="243"/>
      <c r="J66" s="243"/>
      <c r="K66" s="243"/>
      <c r="L66" s="243"/>
      <c r="M66" s="243"/>
      <c r="N66" s="97"/>
    </row>
    <row r="67" spans="1:14" ht="12.75">
      <c r="A67" s="95"/>
      <c r="C67" s="105"/>
      <c r="D67" s="105"/>
      <c r="E67" s="105"/>
      <c r="F67" s="105"/>
      <c r="G67" s="105"/>
      <c r="H67" s="105"/>
      <c r="I67" s="105"/>
      <c r="J67" s="105"/>
      <c r="K67" s="105"/>
      <c r="L67" s="105"/>
      <c r="M67" s="105"/>
      <c r="N67" s="97"/>
    </row>
    <row r="68" spans="1:14" ht="12.75">
      <c r="A68" s="95"/>
      <c r="B68" s="120" t="s">
        <v>182</v>
      </c>
      <c r="C68" s="110" t="s">
        <v>119</v>
      </c>
      <c r="D68" s="110"/>
      <c r="E68" s="105"/>
      <c r="F68" s="105"/>
      <c r="G68" s="105"/>
      <c r="H68" s="105"/>
      <c r="I68" s="105"/>
      <c r="J68" s="105"/>
      <c r="K68" s="105"/>
      <c r="L68" s="105"/>
      <c r="M68" s="105"/>
      <c r="N68" s="97"/>
    </row>
    <row r="69" spans="1:14" ht="12.75">
      <c r="A69" s="95"/>
      <c r="C69" s="254" t="s">
        <v>212</v>
      </c>
      <c r="D69" s="254"/>
      <c r="E69" s="230"/>
      <c r="F69" s="230"/>
      <c r="G69" s="230"/>
      <c r="H69" s="230"/>
      <c r="I69" s="230"/>
      <c r="J69" s="230"/>
      <c r="K69" s="230"/>
      <c r="L69" s="230"/>
      <c r="M69" s="230"/>
      <c r="N69" s="97"/>
    </row>
    <row r="70" spans="1:14" ht="12.75">
      <c r="A70" s="95"/>
      <c r="C70" s="230"/>
      <c r="D70" s="230"/>
      <c r="E70" s="230"/>
      <c r="F70" s="230"/>
      <c r="G70" s="230"/>
      <c r="H70" s="230"/>
      <c r="I70" s="230"/>
      <c r="J70" s="230"/>
      <c r="K70" s="230"/>
      <c r="L70" s="230"/>
      <c r="M70" s="230"/>
      <c r="N70" s="97"/>
    </row>
    <row r="71" spans="1:14" ht="12.75">
      <c r="A71" s="95"/>
      <c r="N71" s="97"/>
    </row>
    <row r="72" spans="1:14" ht="12.75">
      <c r="A72" s="95"/>
      <c r="B72" s="112" t="s">
        <v>183</v>
      </c>
      <c r="C72" s="110" t="s">
        <v>120</v>
      </c>
      <c r="D72" s="110"/>
      <c r="E72" s="119"/>
      <c r="F72" s="119"/>
      <c r="N72" s="97"/>
    </row>
    <row r="73" spans="1:14" ht="12.75">
      <c r="A73" s="95"/>
      <c r="C73" s="259" t="s">
        <v>243</v>
      </c>
      <c r="D73" s="257"/>
      <c r="E73" s="257"/>
      <c r="F73" s="257"/>
      <c r="G73" s="257"/>
      <c r="H73" s="257"/>
      <c r="I73" s="257"/>
      <c r="J73" s="257"/>
      <c r="K73" s="257"/>
      <c r="L73" s="257"/>
      <c r="M73" s="257"/>
      <c r="N73" s="97"/>
    </row>
    <row r="74" spans="1:14" ht="12.75">
      <c r="A74" s="95"/>
      <c r="C74" s="257"/>
      <c r="D74" s="257"/>
      <c r="E74" s="257"/>
      <c r="F74" s="257"/>
      <c r="G74" s="257"/>
      <c r="H74" s="257"/>
      <c r="I74" s="257"/>
      <c r="J74" s="257"/>
      <c r="K74" s="257"/>
      <c r="L74" s="257"/>
      <c r="M74" s="257"/>
      <c r="N74" s="97"/>
    </row>
    <row r="75" spans="1:14" ht="12.75">
      <c r="A75" s="95"/>
      <c r="C75" s="236"/>
      <c r="D75" s="236"/>
      <c r="E75" s="236"/>
      <c r="F75" s="236"/>
      <c r="G75" s="236"/>
      <c r="H75" s="236"/>
      <c r="I75" s="236"/>
      <c r="J75" s="236"/>
      <c r="K75" s="236"/>
      <c r="L75" s="236"/>
      <c r="M75" s="236"/>
      <c r="N75" s="97"/>
    </row>
    <row r="76" spans="1:14" ht="12.75">
      <c r="A76" s="95"/>
      <c r="N76" s="97"/>
    </row>
    <row r="77" spans="1:14" ht="12.75">
      <c r="A77" s="95"/>
      <c r="B77" s="120" t="s">
        <v>184</v>
      </c>
      <c r="C77" s="121" t="s">
        <v>124</v>
      </c>
      <c r="D77" s="105"/>
      <c r="N77" s="97"/>
    </row>
    <row r="78" spans="1:14" ht="12.75">
      <c r="A78" s="95"/>
      <c r="B78" s="120"/>
      <c r="C78" s="171" t="s">
        <v>169</v>
      </c>
      <c r="D78" s="178"/>
      <c r="E78" s="178"/>
      <c r="F78" s="178"/>
      <c r="G78" s="178"/>
      <c r="H78" s="178"/>
      <c r="I78" s="178"/>
      <c r="J78" s="178"/>
      <c r="K78" s="178"/>
      <c r="L78" s="178"/>
      <c r="M78" s="178"/>
      <c r="N78" s="97"/>
    </row>
    <row r="79" spans="1:14" ht="12.75">
      <c r="A79" s="95"/>
      <c r="C79" s="105"/>
      <c r="D79" s="105"/>
      <c r="E79" s="105"/>
      <c r="F79" s="105"/>
      <c r="G79" s="105"/>
      <c r="H79" s="105"/>
      <c r="I79" s="105"/>
      <c r="J79" s="105"/>
      <c r="K79" s="199" t="s">
        <v>49</v>
      </c>
      <c r="L79" s="199"/>
      <c r="M79" s="199" t="s">
        <v>121</v>
      </c>
      <c r="N79" s="97"/>
    </row>
    <row r="80" spans="1:14" ht="12.75">
      <c r="A80" s="95"/>
      <c r="C80" s="105"/>
      <c r="D80" s="105"/>
      <c r="E80" s="105"/>
      <c r="F80" s="105"/>
      <c r="G80" s="105"/>
      <c r="H80" s="105"/>
      <c r="I80" s="105"/>
      <c r="J80" s="105"/>
      <c r="K80" s="199" t="s">
        <v>123</v>
      </c>
      <c r="L80" s="199"/>
      <c r="M80" s="199" t="s">
        <v>122</v>
      </c>
      <c r="N80" s="97"/>
    </row>
    <row r="81" spans="1:14" ht="12.75">
      <c r="A81" s="95"/>
      <c r="C81" s="105"/>
      <c r="D81" s="105"/>
      <c r="E81" s="105"/>
      <c r="F81" s="105"/>
      <c r="G81" s="105"/>
      <c r="H81" s="105"/>
      <c r="I81" s="105"/>
      <c r="J81" s="105"/>
      <c r="K81" s="200" t="str">
        <f>PL!K16</f>
        <v>31/12/2002</v>
      </c>
      <c r="L81" s="200"/>
      <c r="M81" s="200" t="s">
        <v>58</v>
      </c>
      <c r="N81" s="97"/>
    </row>
    <row r="82" spans="1:14" ht="12.75">
      <c r="A82" s="95"/>
      <c r="C82" s="105"/>
      <c r="D82" s="105"/>
      <c r="E82" s="105"/>
      <c r="F82" s="105"/>
      <c r="G82" s="105"/>
      <c r="H82" s="105"/>
      <c r="I82" s="105"/>
      <c r="J82" s="105"/>
      <c r="K82" s="202" t="s">
        <v>7</v>
      </c>
      <c r="L82" s="202"/>
      <c r="M82" s="202" t="s">
        <v>7</v>
      </c>
      <c r="N82" s="97"/>
    </row>
    <row r="83" spans="1:14" ht="12.75">
      <c r="A83" s="95"/>
      <c r="C83" s="105"/>
      <c r="D83" s="105"/>
      <c r="E83" s="105"/>
      <c r="F83" s="105"/>
      <c r="G83" s="105"/>
      <c r="H83" s="105"/>
      <c r="I83" s="105"/>
      <c r="J83" s="105"/>
      <c r="K83" s="105"/>
      <c r="L83" s="105"/>
      <c r="M83" s="105"/>
      <c r="N83" s="97"/>
    </row>
    <row r="84" spans="1:14" ht="13.5" thickBot="1">
      <c r="A84" s="95"/>
      <c r="C84" s="117" t="s">
        <v>26</v>
      </c>
      <c r="D84" s="117"/>
      <c r="E84" s="105"/>
      <c r="F84" s="105"/>
      <c r="G84" s="105"/>
      <c r="H84" s="105"/>
      <c r="I84" s="105"/>
      <c r="J84" s="105"/>
      <c r="K84" s="156">
        <v>413</v>
      </c>
      <c r="L84" s="42"/>
      <c r="M84" s="59">
        <v>280</v>
      </c>
      <c r="N84" s="97"/>
    </row>
    <row r="85" spans="1:14" ht="13.5" thickTop="1">
      <c r="A85" s="95"/>
      <c r="C85" s="105"/>
      <c r="D85" s="105"/>
      <c r="E85" s="105"/>
      <c r="F85" s="105"/>
      <c r="G85" s="105"/>
      <c r="H85" s="105"/>
      <c r="I85" s="105"/>
      <c r="J85" s="105"/>
      <c r="K85" s="105"/>
      <c r="L85" s="105"/>
      <c r="M85" s="105"/>
      <c r="N85" s="97"/>
    </row>
    <row r="86" spans="1:14" ht="12.75">
      <c r="A86" s="95"/>
      <c r="C86" s="179" t="s">
        <v>170</v>
      </c>
      <c r="E86" s="163"/>
      <c r="F86" s="163"/>
      <c r="G86" s="163"/>
      <c r="H86" s="163"/>
      <c r="I86" s="163"/>
      <c r="J86" s="163"/>
      <c r="K86" s="163"/>
      <c r="L86" s="163"/>
      <c r="M86" s="163"/>
      <c r="N86" s="97"/>
    </row>
    <row r="87" spans="1:14" ht="12.75">
      <c r="A87" s="95"/>
      <c r="C87" s="165"/>
      <c r="D87" s="121"/>
      <c r="E87" s="121"/>
      <c r="F87" s="121"/>
      <c r="G87" s="121"/>
      <c r="H87" s="121"/>
      <c r="I87" s="121"/>
      <c r="J87" s="121"/>
      <c r="K87" s="121"/>
      <c r="L87" s="121"/>
      <c r="M87" s="121"/>
      <c r="N87" s="97"/>
    </row>
    <row r="88" spans="1:14" ht="12.75">
      <c r="A88" s="95"/>
      <c r="B88" s="121" t="s">
        <v>172</v>
      </c>
      <c r="C88" s="165"/>
      <c r="D88" s="121"/>
      <c r="E88" s="121"/>
      <c r="F88" s="121"/>
      <c r="G88" s="121"/>
      <c r="H88" s="121"/>
      <c r="I88" s="121"/>
      <c r="J88" s="121"/>
      <c r="K88" s="121"/>
      <c r="L88" s="121"/>
      <c r="M88" s="121"/>
      <c r="N88" s="97"/>
    </row>
    <row r="89" spans="1:14" ht="12.75">
      <c r="A89" s="95"/>
      <c r="C89" s="165"/>
      <c r="D89" s="121"/>
      <c r="E89" s="121"/>
      <c r="F89" s="121"/>
      <c r="G89" s="121"/>
      <c r="H89" s="121"/>
      <c r="I89" s="121"/>
      <c r="J89" s="121"/>
      <c r="K89" s="121"/>
      <c r="L89" s="121"/>
      <c r="M89" s="121"/>
      <c r="N89" s="97"/>
    </row>
    <row r="90" spans="1:14" ht="12.75">
      <c r="A90" s="95"/>
      <c r="B90" s="120" t="s">
        <v>185</v>
      </c>
      <c r="C90" s="121" t="s">
        <v>171</v>
      </c>
      <c r="D90" s="121"/>
      <c r="E90" s="121"/>
      <c r="F90" s="121"/>
      <c r="G90" s="121"/>
      <c r="H90" s="121"/>
      <c r="I90" s="121"/>
      <c r="J90" s="121"/>
      <c r="K90" s="121"/>
      <c r="L90" s="121"/>
      <c r="M90" s="121"/>
      <c r="N90" s="97"/>
    </row>
    <row r="91" spans="1:14" ht="12.75" customHeight="1">
      <c r="A91" s="95"/>
      <c r="C91" s="257" t="s">
        <v>266</v>
      </c>
      <c r="D91" s="257"/>
      <c r="E91" s="257"/>
      <c r="F91" s="257"/>
      <c r="G91" s="257"/>
      <c r="H91" s="257"/>
      <c r="I91" s="257"/>
      <c r="J91" s="257"/>
      <c r="K91" s="257"/>
      <c r="L91" s="257"/>
      <c r="M91" s="257"/>
      <c r="N91" s="97"/>
    </row>
    <row r="92" spans="1:14" ht="12.75">
      <c r="A92" s="95"/>
      <c r="C92" s="257"/>
      <c r="D92" s="257"/>
      <c r="E92" s="257"/>
      <c r="F92" s="257"/>
      <c r="G92" s="257"/>
      <c r="H92" s="257"/>
      <c r="I92" s="257"/>
      <c r="J92" s="257"/>
      <c r="K92" s="257"/>
      <c r="L92" s="257"/>
      <c r="M92" s="257"/>
      <c r="N92" s="97"/>
    </row>
    <row r="93" spans="1:14" ht="12.75">
      <c r="A93" s="95"/>
      <c r="C93" s="257"/>
      <c r="D93" s="257"/>
      <c r="E93" s="257"/>
      <c r="F93" s="257"/>
      <c r="G93" s="257"/>
      <c r="H93" s="257"/>
      <c r="I93" s="257"/>
      <c r="J93" s="257"/>
      <c r="K93" s="257"/>
      <c r="L93" s="257"/>
      <c r="M93" s="257"/>
      <c r="N93" s="97"/>
    </row>
    <row r="94" spans="1:14" ht="12.75">
      <c r="A94" s="95"/>
      <c r="C94" s="257"/>
      <c r="D94" s="257"/>
      <c r="E94" s="257"/>
      <c r="F94" s="257"/>
      <c r="G94" s="257"/>
      <c r="H94" s="257"/>
      <c r="I94" s="257"/>
      <c r="J94" s="257"/>
      <c r="K94" s="257"/>
      <c r="L94" s="257"/>
      <c r="M94" s="257"/>
      <c r="N94" s="97"/>
    </row>
    <row r="95" spans="1:14" ht="41.25" customHeight="1">
      <c r="A95" s="95"/>
      <c r="C95" s="257"/>
      <c r="D95" s="257"/>
      <c r="E95" s="257"/>
      <c r="F95" s="257"/>
      <c r="G95" s="257"/>
      <c r="H95" s="257"/>
      <c r="I95" s="257"/>
      <c r="J95" s="257"/>
      <c r="K95" s="257"/>
      <c r="L95" s="257"/>
      <c r="M95" s="257"/>
      <c r="N95" s="97"/>
    </row>
    <row r="96" spans="1:14" ht="12.75">
      <c r="A96" s="95"/>
      <c r="C96" s="214"/>
      <c r="D96" s="214"/>
      <c r="E96" s="214"/>
      <c r="F96" s="214"/>
      <c r="G96" s="214"/>
      <c r="H96" s="214"/>
      <c r="I96" s="214"/>
      <c r="J96" s="214"/>
      <c r="K96" s="214"/>
      <c r="L96" s="214"/>
      <c r="M96" s="214"/>
      <c r="N96" s="97"/>
    </row>
    <row r="97" spans="1:14" ht="12.75">
      <c r="A97" s="95"/>
      <c r="B97" s="120" t="s">
        <v>186</v>
      </c>
      <c r="C97" s="123" t="s">
        <v>198</v>
      </c>
      <c r="N97" s="97"/>
    </row>
    <row r="98" spans="1:14" ht="12.75">
      <c r="A98" s="95"/>
      <c r="C98" s="243" t="s">
        <v>265</v>
      </c>
      <c r="D98" s="243"/>
      <c r="E98" s="243"/>
      <c r="F98" s="243"/>
      <c r="G98" s="243"/>
      <c r="H98" s="243"/>
      <c r="I98" s="243"/>
      <c r="J98" s="243"/>
      <c r="K98" s="243"/>
      <c r="L98" s="243"/>
      <c r="M98" s="243"/>
      <c r="N98" s="97"/>
    </row>
    <row r="99" spans="1:14" ht="12.75">
      <c r="A99" s="95"/>
      <c r="C99" s="243"/>
      <c r="D99" s="243"/>
      <c r="E99" s="243"/>
      <c r="F99" s="243"/>
      <c r="G99" s="243"/>
      <c r="H99" s="243"/>
      <c r="I99" s="243"/>
      <c r="J99" s="243"/>
      <c r="K99" s="243"/>
      <c r="L99" s="243"/>
      <c r="M99" s="243"/>
      <c r="N99" s="97"/>
    </row>
    <row r="100" spans="1:14" ht="26.25" customHeight="1">
      <c r="A100" s="95"/>
      <c r="C100" s="243"/>
      <c r="D100" s="243"/>
      <c r="E100" s="243"/>
      <c r="F100" s="243"/>
      <c r="G100" s="243"/>
      <c r="H100" s="243"/>
      <c r="I100" s="243"/>
      <c r="J100" s="243"/>
      <c r="K100" s="243"/>
      <c r="L100" s="243"/>
      <c r="M100" s="243"/>
      <c r="N100" s="97"/>
    </row>
    <row r="101" spans="1:14" ht="12.75">
      <c r="A101" s="95"/>
      <c r="C101" s="163"/>
      <c r="D101" s="163"/>
      <c r="E101" s="163"/>
      <c r="F101" s="163"/>
      <c r="G101" s="163"/>
      <c r="H101" s="163"/>
      <c r="I101" s="163"/>
      <c r="J101" s="163"/>
      <c r="K101" s="163"/>
      <c r="L101" s="163"/>
      <c r="M101" s="163"/>
      <c r="N101" s="97"/>
    </row>
    <row r="102" spans="1:14" ht="12.75">
      <c r="A102" s="95"/>
      <c r="B102" s="181" t="s">
        <v>187</v>
      </c>
      <c r="C102" s="111" t="s">
        <v>125</v>
      </c>
      <c r="D102" s="105"/>
      <c r="N102" s="97"/>
    </row>
    <row r="103" spans="1:14" ht="12.75">
      <c r="A103" s="95"/>
      <c r="B103" s="181"/>
      <c r="C103" s="243" t="s">
        <v>259</v>
      </c>
      <c r="D103" s="230"/>
      <c r="E103" s="230"/>
      <c r="F103" s="230"/>
      <c r="G103" s="230"/>
      <c r="H103" s="230"/>
      <c r="I103" s="230"/>
      <c r="J103" s="230"/>
      <c r="K103" s="230"/>
      <c r="L103" s="230"/>
      <c r="M103" s="230"/>
      <c r="N103" s="97"/>
    </row>
    <row r="104" spans="1:14" ht="12.75">
      <c r="A104" s="95"/>
      <c r="B104" s="181"/>
      <c r="C104" s="230"/>
      <c r="D104" s="230"/>
      <c r="E104" s="230"/>
      <c r="F104" s="230"/>
      <c r="G104" s="230"/>
      <c r="H104" s="230"/>
      <c r="I104" s="230"/>
      <c r="J104" s="230"/>
      <c r="K104" s="230"/>
      <c r="L104" s="230"/>
      <c r="M104" s="230"/>
      <c r="N104" s="97"/>
    </row>
    <row r="105" spans="1:14" ht="12.75">
      <c r="A105" s="95"/>
      <c r="N105" s="97"/>
    </row>
    <row r="106" spans="1:14" ht="12.75">
      <c r="A106" s="95"/>
      <c r="C106" s="230" t="s">
        <v>199</v>
      </c>
      <c r="D106" s="230"/>
      <c r="E106" s="230"/>
      <c r="F106" s="230"/>
      <c r="G106" s="230"/>
      <c r="H106" s="230"/>
      <c r="I106" s="230"/>
      <c r="J106" s="230"/>
      <c r="K106" s="230"/>
      <c r="L106" s="230"/>
      <c r="M106" s="230"/>
      <c r="N106" s="97"/>
    </row>
    <row r="107" spans="1:14" ht="12.75">
      <c r="A107" s="95"/>
      <c r="C107" s="230"/>
      <c r="D107" s="230"/>
      <c r="E107" s="230"/>
      <c r="F107" s="230"/>
      <c r="G107" s="230"/>
      <c r="H107" s="230"/>
      <c r="I107" s="230"/>
      <c r="J107" s="230"/>
      <c r="K107" s="230"/>
      <c r="L107" s="230"/>
      <c r="M107" s="230"/>
      <c r="N107" s="97"/>
    </row>
    <row r="108" spans="1:14" ht="12.75">
      <c r="A108" s="95"/>
      <c r="N108" s="97"/>
    </row>
    <row r="109" spans="1:14" ht="12.75">
      <c r="A109" s="95"/>
      <c r="N109" s="97"/>
    </row>
    <row r="110" spans="1:14" ht="13.5" thickBot="1">
      <c r="A110" s="99"/>
      <c r="B110" s="156"/>
      <c r="C110" s="101"/>
      <c r="D110" s="101"/>
      <c r="E110" s="101"/>
      <c r="F110" s="101"/>
      <c r="G110" s="101"/>
      <c r="H110" s="101"/>
      <c r="I110" s="101"/>
      <c r="J110" s="101"/>
      <c r="K110" s="101"/>
      <c r="L110" s="101"/>
      <c r="M110" s="101"/>
      <c r="N110" s="102"/>
    </row>
    <row r="111" spans="1:14" ht="13.5" thickTop="1">
      <c r="A111" s="157"/>
      <c r="B111" s="193"/>
      <c r="C111" s="158"/>
      <c r="D111" s="158"/>
      <c r="E111" s="158"/>
      <c r="F111" s="158"/>
      <c r="G111" s="158"/>
      <c r="H111" s="158"/>
      <c r="I111" s="158"/>
      <c r="J111" s="158"/>
      <c r="K111" s="158"/>
      <c r="L111" s="158"/>
      <c r="M111" s="158"/>
      <c r="N111" s="159"/>
    </row>
    <row r="112" spans="1:14" ht="12.75">
      <c r="A112" s="95"/>
      <c r="B112" s="120" t="s">
        <v>188</v>
      </c>
      <c r="C112" s="111" t="s">
        <v>126</v>
      </c>
      <c r="N112" s="97"/>
    </row>
    <row r="113" spans="1:14" ht="12.75">
      <c r="A113" s="95"/>
      <c r="C113" s="105" t="s">
        <v>213</v>
      </c>
      <c r="N113" s="97"/>
    </row>
    <row r="114" spans="1:14" ht="12.75">
      <c r="A114" s="95"/>
      <c r="N114" s="97"/>
    </row>
    <row r="115" spans="1:14" ht="12.75">
      <c r="A115" s="95"/>
      <c r="B115" s="120" t="s">
        <v>189</v>
      </c>
      <c r="C115" s="111" t="s">
        <v>14</v>
      </c>
      <c r="D115" s="111"/>
      <c r="N115" s="97"/>
    </row>
    <row r="116" spans="1:14" ht="12.75">
      <c r="A116" s="95"/>
      <c r="C116" s="117" t="s">
        <v>244</v>
      </c>
      <c r="D116" s="7"/>
      <c r="N116" s="97"/>
    </row>
    <row r="117" spans="1:14" ht="12.75">
      <c r="A117" s="95"/>
      <c r="H117" s="124"/>
      <c r="I117" s="47"/>
      <c r="J117" s="105"/>
      <c r="K117" s="124" t="s">
        <v>17</v>
      </c>
      <c r="L117" s="105"/>
      <c r="M117" s="124" t="s">
        <v>17</v>
      </c>
      <c r="N117" s="97"/>
    </row>
    <row r="118" spans="1:14" ht="12.75">
      <c r="A118" s="95"/>
      <c r="H118" s="124"/>
      <c r="I118" s="47"/>
      <c r="J118" s="105"/>
      <c r="K118" s="124" t="s">
        <v>19</v>
      </c>
      <c r="L118" s="105"/>
      <c r="M118" s="124" t="s">
        <v>19</v>
      </c>
      <c r="N118" s="97"/>
    </row>
    <row r="119" spans="1:14" ht="12.75">
      <c r="A119" s="95"/>
      <c r="H119" s="124"/>
      <c r="I119" s="47"/>
      <c r="J119" s="105"/>
      <c r="K119" s="124" t="s">
        <v>49</v>
      </c>
      <c r="L119" s="105"/>
      <c r="M119" s="124" t="s">
        <v>21</v>
      </c>
      <c r="N119" s="97"/>
    </row>
    <row r="120" spans="1:14" ht="12.75">
      <c r="A120" s="95"/>
      <c r="H120" s="124"/>
      <c r="I120" s="47"/>
      <c r="J120" s="105"/>
      <c r="K120" s="49" t="s">
        <v>1</v>
      </c>
      <c r="L120" s="201"/>
      <c r="M120" s="49" t="s">
        <v>1</v>
      </c>
      <c r="N120" s="97"/>
    </row>
    <row r="121" spans="1:14" ht="12.75">
      <c r="A121" s="95"/>
      <c r="H121" s="124"/>
      <c r="I121" s="47"/>
      <c r="J121" s="105"/>
      <c r="K121" s="49"/>
      <c r="L121" s="201"/>
      <c r="M121" s="49"/>
      <c r="N121" s="97"/>
    </row>
    <row r="122" spans="1:14" ht="12.75">
      <c r="A122" s="95"/>
      <c r="C122" s="117" t="s">
        <v>31</v>
      </c>
      <c r="E122" s="105"/>
      <c r="F122" s="105"/>
      <c r="H122" s="54"/>
      <c r="I122" s="55"/>
      <c r="J122" s="105"/>
      <c r="K122" s="54">
        <v>-15</v>
      </c>
      <c r="L122" s="105"/>
      <c r="M122" s="54">
        <v>-49</v>
      </c>
      <c r="N122" s="97"/>
    </row>
    <row r="123" spans="1:14" ht="12.75">
      <c r="A123" s="95"/>
      <c r="C123" s="117" t="s">
        <v>32</v>
      </c>
      <c r="E123" s="105"/>
      <c r="F123" s="105"/>
      <c r="H123" s="122"/>
      <c r="I123" s="186"/>
      <c r="J123" s="105"/>
      <c r="K123" s="62">
        <v>-125</v>
      </c>
      <c r="L123" s="105"/>
      <c r="M123" s="206">
        <v>-269</v>
      </c>
      <c r="N123" s="97"/>
    </row>
    <row r="124" spans="1:14" ht="13.5" thickBot="1">
      <c r="A124" s="95"/>
      <c r="C124" s="105"/>
      <c r="D124" s="105"/>
      <c r="E124" s="105"/>
      <c r="F124" s="105"/>
      <c r="H124" s="54"/>
      <c r="I124" s="54"/>
      <c r="J124" s="105"/>
      <c r="K124" s="207">
        <f>K122+K123</f>
        <v>-140</v>
      </c>
      <c r="L124" s="105"/>
      <c r="M124" s="207">
        <f>M122+M123</f>
        <v>-318</v>
      </c>
      <c r="N124" s="97"/>
    </row>
    <row r="125" spans="1:14" ht="13.5" thickTop="1">
      <c r="A125" s="95"/>
      <c r="C125" s="105"/>
      <c r="D125" s="105"/>
      <c r="E125" s="105"/>
      <c r="F125" s="105"/>
      <c r="G125" s="105"/>
      <c r="H125" s="105"/>
      <c r="I125" s="105"/>
      <c r="J125" s="105"/>
      <c r="K125" s="54"/>
      <c r="L125" s="105"/>
      <c r="M125" s="105"/>
      <c r="N125" s="97"/>
    </row>
    <row r="126" spans="1:14" ht="12.75">
      <c r="A126" s="95"/>
      <c r="C126" s="243" t="s">
        <v>258</v>
      </c>
      <c r="D126" s="243"/>
      <c r="E126" s="243"/>
      <c r="F126" s="243"/>
      <c r="G126" s="243"/>
      <c r="H126" s="243"/>
      <c r="I126" s="243"/>
      <c r="J126" s="243"/>
      <c r="K126" s="243"/>
      <c r="L126" s="243"/>
      <c r="M126" s="243"/>
      <c r="N126" s="97"/>
    </row>
    <row r="127" spans="1:14" ht="12.75">
      <c r="A127" s="95"/>
      <c r="C127" s="243"/>
      <c r="D127" s="243"/>
      <c r="E127" s="243"/>
      <c r="F127" s="243"/>
      <c r="G127" s="243"/>
      <c r="H127" s="243"/>
      <c r="I127" s="243"/>
      <c r="J127" s="243"/>
      <c r="K127" s="243"/>
      <c r="L127" s="243"/>
      <c r="M127" s="243"/>
      <c r="N127" s="97"/>
    </row>
    <row r="128" spans="1:14" ht="12.75">
      <c r="A128" s="95"/>
      <c r="N128" s="97"/>
    </row>
    <row r="129" spans="1:14" ht="12.75">
      <c r="A129" s="95"/>
      <c r="B129" s="120" t="s">
        <v>190</v>
      </c>
      <c r="C129" s="110" t="s">
        <v>127</v>
      </c>
      <c r="D129" s="105"/>
      <c r="E129" s="105"/>
      <c r="N129" s="97"/>
    </row>
    <row r="130" spans="1:14" ht="12.75">
      <c r="A130" s="95"/>
      <c r="C130" s="179" t="s">
        <v>214</v>
      </c>
      <c r="D130" s="177"/>
      <c r="E130" s="177"/>
      <c r="F130" s="177"/>
      <c r="G130" s="177"/>
      <c r="H130" s="177"/>
      <c r="I130" s="177"/>
      <c r="J130" s="177"/>
      <c r="K130" s="177"/>
      <c r="L130" s="177"/>
      <c r="M130" s="177"/>
      <c r="N130" s="97"/>
    </row>
    <row r="131" spans="1:14" ht="12.75">
      <c r="A131" s="95"/>
      <c r="C131" s="177"/>
      <c r="D131" s="177"/>
      <c r="E131" s="177"/>
      <c r="F131" s="177"/>
      <c r="G131" s="177"/>
      <c r="H131" s="177"/>
      <c r="I131" s="177"/>
      <c r="J131" s="177"/>
      <c r="K131" s="177"/>
      <c r="L131" s="177"/>
      <c r="M131" s="177"/>
      <c r="N131" s="97"/>
    </row>
    <row r="132" spans="1:14" ht="12.75">
      <c r="A132" s="95"/>
      <c r="B132" s="120" t="s">
        <v>191</v>
      </c>
      <c r="C132" s="111" t="s">
        <v>128</v>
      </c>
      <c r="D132" s="105"/>
      <c r="N132" s="97"/>
    </row>
    <row r="133" spans="1:14" ht="12.75">
      <c r="A133" s="95"/>
      <c r="C133" s="114" t="s">
        <v>129</v>
      </c>
      <c r="D133" s="105"/>
      <c r="N133" s="97"/>
    </row>
    <row r="134" spans="1:14" ht="12.75">
      <c r="A134" s="95"/>
      <c r="C134" s="105"/>
      <c r="D134" s="105"/>
      <c r="N134" s="97"/>
    </row>
    <row r="135" spans="1:14" ht="12.75">
      <c r="A135" s="95"/>
      <c r="B135" s="120" t="s">
        <v>192</v>
      </c>
      <c r="C135" s="111" t="s">
        <v>130</v>
      </c>
      <c r="N135" s="97"/>
    </row>
    <row r="136" spans="1:14" ht="12.75">
      <c r="A136" s="95"/>
      <c r="C136" s="114" t="s">
        <v>245</v>
      </c>
      <c r="D136" s="187"/>
      <c r="E136" s="187"/>
      <c r="F136" s="187"/>
      <c r="G136" s="187"/>
      <c r="H136" s="187"/>
      <c r="I136" s="187"/>
      <c r="J136" s="187"/>
      <c r="K136" s="187"/>
      <c r="L136" s="187"/>
      <c r="M136" s="187"/>
      <c r="N136" s="97"/>
    </row>
    <row r="137" spans="1:14" ht="12.75">
      <c r="A137" s="95"/>
      <c r="N137" s="97"/>
    </row>
    <row r="138" spans="1:14" ht="12.75">
      <c r="A138" s="95"/>
      <c r="B138" s="112" t="s">
        <v>193</v>
      </c>
      <c r="C138" s="110" t="s">
        <v>131</v>
      </c>
      <c r="D138" s="105"/>
      <c r="E138" s="105"/>
      <c r="F138" s="105"/>
      <c r="N138" s="97"/>
    </row>
    <row r="139" spans="1:14" ht="12.75">
      <c r="A139" s="95"/>
      <c r="C139" s="117" t="s">
        <v>246</v>
      </c>
      <c r="D139" s="117"/>
      <c r="E139" s="117"/>
      <c r="F139" s="105"/>
      <c r="G139" s="105"/>
      <c r="H139" s="105"/>
      <c r="I139" s="105"/>
      <c r="J139" s="105"/>
      <c r="K139" s="105"/>
      <c r="L139" s="105"/>
      <c r="M139" s="105"/>
      <c r="N139" s="97"/>
    </row>
    <row r="140" spans="1:14" ht="12.75">
      <c r="A140" s="95"/>
      <c r="C140" s="117"/>
      <c r="D140" s="117"/>
      <c r="E140" s="117"/>
      <c r="F140" s="105"/>
      <c r="G140" s="188"/>
      <c r="H140" s="42"/>
      <c r="I140" s="188"/>
      <c r="J140" s="105"/>
      <c r="K140" s="130" t="s">
        <v>11</v>
      </c>
      <c r="L140" s="105"/>
      <c r="M140" s="130" t="s">
        <v>12</v>
      </c>
      <c r="N140" s="97"/>
    </row>
    <row r="141" spans="1:14" ht="12.75">
      <c r="A141" s="95"/>
      <c r="C141" s="117" t="s">
        <v>50</v>
      </c>
      <c r="D141" s="125" t="s">
        <v>25</v>
      </c>
      <c r="E141" s="125"/>
      <c r="F141" s="105"/>
      <c r="G141" s="188"/>
      <c r="H141" s="42"/>
      <c r="I141" s="188"/>
      <c r="J141" s="105"/>
      <c r="K141" s="131" t="s">
        <v>7</v>
      </c>
      <c r="L141" s="105"/>
      <c r="M141" s="131" t="s">
        <v>7</v>
      </c>
      <c r="N141" s="97"/>
    </row>
    <row r="142" spans="1:14" ht="12.75">
      <c r="A142" s="95"/>
      <c r="C142" s="117"/>
      <c r="D142" s="117" t="s">
        <v>13</v>
      </c>
      <c r="E142" s="117"/>
      <c r="F142" s="105"/>
      <c r="G142" s="189"/>
      <c r="H142" s="42"/>
      <c r="I142" s="132"/>
      <c r="J142" s="105"/>
      <c r="K142" s="208">
        <v>643</v>
      </c>
      <c r="L142" s="105"/>
      <c r="M142" s="209">
        <v>7885</v>
      </c>
      <c r="N142" s="97"/>
    </row>
    <row r="143" spans="1:14" ht="12.75">
      <c r="A143" s="95"/>
      <c r="C143" s="117"/>
      <c r="D143" s="117" t="s">
        <v>229</v>
      </c>
      <c r="E143" s="117"/>
      <c r="F143" s="105"/>
      <c r="G143" s="189"/>
      <c r="H143" s="42"/>
      <c r="I143" s="132"/>
      <c r="J143" s="105"/>
      <c r="K143" s="208">
        <v>75</v>
      </c>
      <c r="L143" s="105"/>
      <c r="M143" s="209">
        <f>23188+444</f>
        <v>23632</v>
      </c>
      <c r="N143" s="97"/>
    </row>
    <row r="144" spans="1:14" ht="12.75">
      <c r="A144" s="95"/>
      <c r="C144" s="117"/>
      <c r="D144" s="117" t="s">
        <v>34</v>
      </c>
      <c r="E144" s="117"/>
      <c r="F144" s="105"/>
      <c r="G144" s="189"/>
      <c r="H144" s="42"/>
      <c r="I144" s="132"/>
      <c r="J144" s="105"/>
      <c r="K144" s="208">
        <v>0</v>
      </c>
      <c r="L144" s="105"/>
      <c r="M144" s="209">
        <v>3064</v>
      </c>
      <c r="N144" s="97"/>
    </row>
    <row r="145" spans="1:14" ht="12.75">
      <c r="A145" s="95"/>
      <c r="C145" s="117"/>
      <c r="D145" s="117" t="s">
        <v>33</v>
      </c>
      <c r="E145" s="117"/>
      <c r="F145" s="105"/>
      <c r="G145" s="189"/>
      <c r="H145" s="42"/>
      <c r="I145" s="132"/>
      <c r="J145" s="105"/>
      <c r="K145" s="208">
        <v>0</v>
      </c>
      <c r="L145" s="105"/>
      <c r="M145" s="209">
        <v>1000</v>
      </c>
      <c r="N145" s="97"/>
    </row>
    <row r="146" spans="1:14" ht="12.75">
      <c r="A146" s="95"/>
      <c r="C146" s="117"/>
      <c r="D146" s="117" t="s">
        <v>36</v>
      </c>
      <c r="E146" s="117"/>
      <c r="F146" s="105"/>
      <c r="G146" s="132"/>
      <c r="H146" s="42"/>
      <c r="I146" s="122"/>
      <c r="J146" s="105"/>
      <c r="K146" s="209">
        <v>3306</v>
      </c>
      <c r="L146" s="105"/>
      <c r="M146" s="115">
        <v>79</v>
      </c>
      <c r="N146" s="97"/>
    </row>
    <row r="147" spans="1:14" ht="13.5" thickBot="1">
      <c r="A147" s="95"/>
      <c r="C147" s="117"/>
      <c r="D147" s="117"/>
      <c r="E147" s="117"/>
      <c r="F147" s="105"/>
      <c r="G147" s="132"/>
      <c r="H147" s="42"/>
      <c r="I147" s="132"/>
      <c r="J147" s="105"/>
      <c r="K147" s="210">
        <f>SUM(K142:K146)</f>
        <v>4024</v>
      </c>
      <c r="L147" s="105"/>
      <c r="M147" s="210">
        <f>SUM(M142:M146)</f>
        <v>35660</v>
      </c>
      <c r="N147" s="97"/>
    </row>
    <row r="148" spans="1:14" ht="13.5" thickTop="1">
      <c r="A148" s="95"/>
      <c r="C148" s="117"/>
      <c r="D148" s="117"/>
      <c r="E148" s="117"/>
      <c r="F148" s="105"/>
      <c r="G148" s="132"/>
      <c r="H148" s="42"/>
      <c r="I148" s="132"/>
      <c r="J148" s="105"/>
      <c r="K148" s="132"/>
      <c r="L148" s="105"/>
      <c r="M148" s="132"/>
      <c r="N148" s="97"/>
    </row>
    <row r="149" spans="1:14" ht="12.75">
      <c r="A149" s="95"/>
      <c r="C149" s="117" t="s">
        <v>15</v>
      </c>
      <c r="D149" s="125" t="s">
        <v>40</v>
      </c>
      <c r="E149" s="125"/>
      <c r="F149" s="105"/>
      <c r="G149" s="132"/>
      <c r="H149" s="105"/>
      <c r="I149" s="132"/>
      <c r="J149" s="105"/>
      <c r="K149" s="132"/>
      <c r="L149" s="105"/>
      <c r="M149" s="132"/>
      <c r="N149" s="97"/>
    </row>
    <row r="150" spans="1:14" ht="13.5" thickBot="1">
      <c r="A150" s="95"/>
      <c r="C150" s="117"/>
      <c r="D150" s="117" t="s">
        <v>41</v>
      </c>
      <c r="E150" s="117"/>
      <c r="F150" s="105"/>
      <c r="J150" s="105"/>
      <c r="K150" s="210">
        <v>16679</v>
      </c>
      <c r="L150" s="105"/>
      <c r="M150" s="211">
        <v>0</v>
      </c>
      <c r="N150" s="97"/>
    </row>
    <row r="151" spans="1:14" ht="13.5" thickTop="1">
      <c r="A151" s="95"/>
      <c r="C151" s="117"/>
      <c r="D151" s="117"/>
      <c r="E151" s="117"/>
      <c r="F151" s="105"/>
      <c r="G151" s="105"/>
      <c r="H151" s="105"/>
      <c r="I151" s="105"/>
      <c r="J151" s="105"/>
      <c r="K151" s="105"/>
      <c r="L151" s="105"/>
      <c r="M151" s="105"/>
      <c r="N151" s="97"/>
    </row>
    <row r="152" spans="1:14" ht="12.75">
      <c r="A152" s="95"/>
      <c r="C152" s="117" t="s">
        <v>39</v>
      </c>
      <c r="D152" s="117" t="s">
        <v>35</v>
      </c>
      <c r="E152" s="117"/>
      <c r="F152" s="105"/>
      <c r="G152" s="105"/>
      <c r="H152" s="105"/>
      <c r="I152" s="105"/>
      <c r="J152" s="105"/>
      <c r="K152" s="105"/>
      <c r="L152" s="105"/>
      <c r="M152" s="105"/>
      <c r="N152" s="97"/>
    </row>
    <row r="153" spans="1:14" ht="12.75">
      <c r="A153" s="95"/>
      <c r="C153" s="117"/>
      <c r="D153" s="117"/>
      <c r="E153" s="117"/>
      <c r="F153" s="105"/>
      <c r="G153" s="105"/>
      <c r="H153" s="105"/>
      <c r="I153" s="105"/>
      <c r="J153" s="105"/>
      <c r="K153" s="105"/>
      <c r="L153" s="105"/>
      <c r="M153" s="105"/>
      <c r="N153" s="97"/>
    </row>
    <row r="154" spans="1:14" ht="12.75">
      <c r="A154" s="95"/>
      <c r="B154" s="112" t="s">
        <v>194</v>
      </c>
      <c r="C154" s="110" t="s">
        <v>200</v>
      </c>
      <c r="D154" s="119"/>
      <c r="E154" s="105"/>
      <c r="F154" s="105"/>
      <c r="G154" s="105"/>
      <c r="H154" s="105"/>
      <c r="I154" s="105"/>
      <c r="J154" s="105"/>
      <c r="K154" s="105"/>
      <c r="L154" s="105"/>
      <c r="M154" s="105"/>
      <c r="N154" s="97"/>
    </row>
    <row r="155" spans="1:256" ht="12.75">
      <c r="A155" s="74"/>
      <c r="B155" s="130"/>
      <c r="C155" s="190" t="s">
        <v>247</v>
      </c>
      <c r="D155" s="163"/>
      <c r="E155" s="163"/>
      <c r="F155" s="163"/>
      <c r="G155" s="163"/>
      <c r="H155" s="163"/>
      <c r="I155" s="163"/>
      <c r="J155" s="163"/>
      <c r="K155" s="163"/>
      <c r="L155" s="163"/>
      <c r="M155" s="163"/>
      <c r="N155" s="76"/>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spans="1:14" ht="12.75">
      <c r="A156" s="95"/>
      <c r="C156" s="105"/>
      <c r="D156" s="105"/>
      <c r="E156" s="105"/>
      <c r="F156" s="105"/>
      <c r="G156" s="125"/>
      <c r="H156" s="105"/>
      <c r="I156" s="105"/>
      <c r="J156" s="105"/>
      <c r="K156" s="117" t="s">
        <v>42</v>
      </c>
      <c r="L156" s="105"/>
      <c r="M156" s="117"/>
      <c r="N156" s="97"/>
    </row>
    <row r="157" spans="1:14" ht="12.75">
      <c r="A157" s="95"/>
      <c r="C157" s="125" t="s">
        <v>43</v>
      </c>
      <c r="D157" s="105"/>
      <c r="E157" s="105"/>
      <c r="F157" s="105"/>
      <c r="G157" s="125" t="s">
        <v>44</v>
      </c>
      <c r="H157" s="105"/>
      <c r="I157" s="126" t="s">
        <v>45</v>
      </c>
      <c r="J157" s="105"/>
      <c r="K157" s="126" t="s">
        <v>46</v>
      </c>
      <c r="L157" s="105"/>
      <c r="M157" s="127" t="s">
        <v>47</v>
      </c>
      <c r="N157" s="97"/>
    </row>
    <row r="158" spans="1:14" ht="12.75">
      <c r="A158" s="95"/>
      <c r="C158" s="117" t="s">
        <v>48</v>
      </c>
      <c r="D158" s="105"/>
      <c r="E158" s="105"/>
      <c r="F158" s="105"/>
      <c r="G158" s="130" t="s">
        <v>30</v>
      </c>
      <c r="H158" s="105"/>
      <c r="I158" s="128" t="s">
        <v>248</v>
      </c>
      <c r="J158" s="105"/>
      <c r="K158" s="129">
        <v>2280</v>
      </c>
      <c r="L158" s="105"/>
      <c r="M158" s="129" t="s">
        <v>249</v>
      </c>
      <c r="N158" s="97"/>
    </row>
    <row r="159" spans="1:14" ht="12.75">
      <c r="A159" s="95"/>
      <c r="C159" s="117"/>
      <c r="D159" s="105"/>
      <c r="E159" s="105"/>
      <c r="F159" s="105"/>
      <c r="G159" s="130"/>
      <c r="H159" s="105"/>
      <c r="I159" s="128"/>
      <c r="J159" s="105"/>
      <c r="K159" s="129"/>
      <c r="L159" s="105"/>
      <c r="M159" s="129"/>
      <c r="N159" s="97"/>
    </row>
    <row r="160" spans="1:14" ht="12.75">
      <c r="A160" s="95"/>
      <c r="C160" s="105"/>
      <c r="D160" s="105"/>
      <c r="E160" s="105"/>
      <c r="F160" s="105"/>
      <c r="G160" s="105"/>
      <c r="H160" s="105"/>
      <c r="I160" s="105"/>
      <c r="J160" s="105"/>
      <c r="K160" s="105"/>
      <c r="L160" s="105"/>
      <c r="M160" s="105"/>
      <c r="N160" s="97"/>
    </row>
    <row r="161" spans="1:14" ht="12.75">
      <c r="A161" s="95"/>
      <c r="C161" s="243" t="s">
        <v>201</v>
      </c>
      <c r="D161" s="243"/>
      <c r="E161" s="243"/>
      <c r="F161" s="243"/>
      <c r="G161" s="243"/>
      <c r="H161" s="243"/>
      <c r="I161" s="243"/>
      <c r="J161" s="243"/>
      <c r="K161" s="243"/>
      <c r="L161" s="243"/>
      <c r="M161" s="243"/>
      <c r="N161" s="97"/>
    </row>
    <row r="162" spans="1:14" ht="12.75">
      <c r="A162" s="95"/>
      <c r="C162" s="243"/>
      <c r="D162" s="243"/>
      <c r="E162" s="243"/>
      <c r="F162" s="243"/>
      <c r="G162" s="243"/>
      <c r="H162" s="243"/>
      <c r="I162" s="243"/>
      <c r="J162" s="243"/>
      <c r="K162" s="243"/>
      <c r="L162" s="243"/>
      <c r="M162" s="243"/>
      <c r="N162" s="97"/>
    </row>
    <row r="163" spans="1:14" ht="13.5" thickBot="1">
      <c r="A163" s="99"/>
      <c r="B163" s="156"/>
      <c r="C163" s="59"/>
      <c r="D163" s="59"/>
      <c r="E163" s="59"/>
      <c r="F163" s="59"/>
      <c r="G163" s="59"/>
      <c r="H163" s="59"/>
      <c r="I163" s="59"/>
      <c r="J163" s="59"/>
      <c r="K163" s="59"/>
      <c r="L163" s="59"/>
      <c r="M163" s="59"/>
      <c r="N163" s="102"/>
    </row>
    <row r="164" spans="1:14" ht="13.5" thickTop="1">
      <c r="A164" s="157"/>
      <c r="B164" s="193"/>
      <c r="C164" s="219"/>
      <c r="D164" s="219"/>
      <c r="E164" s="219"/>
      <c r="F164" s="219"/>
      <c r="G164" s="219"/>
      <c r="H164" s="219"/>
      <c r="I164" s="219"/>
      <c r="J164" s="219"/>
      <c r="K164" s="219"/>
      <c r="L164" s="219"/>
      <c r="M164" s="219"/>
      <c r="N164" s="159"/>
    </row>
    <row r="165" spans="1:14" ht="12.75">
      <c r="A165" s="95"/>
      <c r="B165" s="182" t="s">
        <v>195</v>
      </c>
      <c r="C165" s="218" t="s">
        <v>132</v>
      </c>
      <c r="D165" s="96"/>
      <c r="E165" s="96"/>
      <c r="F165" s="96"/>
      <c r="G165" s="96"/>
      <c r="H165" s="96"/>
      <c r="I165" s="96"/>
      <c r="J165" s="96"/>
      <c r="K165" s="96"/>
      <c r="L165" s="96"/>
      <c r="M165" s="96"/>
      <c r="N165" s="97"/>
    </row>
    <row r="166" spans="1:14" ht="12.75">
      <c r="A166" s="95"/>
      <c r="B166" s="182"/>
      <c r="C166" s="215" t="s">
        <v>250</v>
      </c>
      <c r="D166" s="216"/>
      <c r="E166" s="216"/>
      <c r="F166" s="216"/>
      <c r="G166" s="216"/>
      <c r="H166" s="216"/>
      <c r="I166" s="216"/>
      <c r="J166" s="216"/>
      <c r="K166" s="216"/>
      <c r="L166" s="216"/>
      <c r="M166" s="216"/>
      <c r="N166" s="97"/>
    </row>
    <row r="167" spans="1:14" ht="12.75">
      <c r="A167" s="95"/>
      <c r="B167" s="182"/>
      <c r="C167" s="216"/>
      <c r="D167" s="216"/>
      <c r="E167" s="216"/>
      <c r="F167" s="216"/>
      <c r="G167" s="216"/>
      <c r="H167" s="216"/>
      <c r="I167" s="216"/>
      <c r="J167" s="216"/>
      <c r="K167" s="216"/>
      <c r="L167" s="216"/>
      <c r="M167" s="216"/>
      <c r="N167" s="97"/>
    </row>
    <row r="168" spans="1:14" ht="12.75">
      <c r="A168" s="95"/>
      <c r="B168" s="194" t="s">
        <v>196</v>
      </c>
      <c r="C168" s="217" t="s">
        <v>16</v>
      </c>
      <c r="D168" s="96"/>
      <c r="E168" s="96"/>
      <c r="F168" s="96"/>
      <c r="G168" s="96"/>
      <c r="H168" s="96"/>
      <c r="I168" s="96"/>
      <c r="J168" s="96"/>
      <c r="K168" s="96"/>
      <c r="L168" s="96"/>
      <c r="M168" s="96"/>
      <c r="N168" s="97"/>
    </row>
    <row r="169" spans="1:14" ht="12.75">
      <c r="A169" s="95"/>
      <c r="B169" s="194"/>
      <c r="C169" s="133" t="s">
        <v>133</v>
      </c>
      <c r="D169" s="96"/>
      <c r="E169" s="96"/>
      <c r="F169" s="96"/>
      <c r="G169" s="96"/>
      <c r="H169" s="96"/>
      <c r="I169" s="96"/>
      <c r="J169" s="96"/>
      <c r="K169" s="96"/>
      <c r="L169" s="96"/>
      <c r="M169" s="96"/>
      <c r="N169" s="97"/>
    </row>
    <row r="170" spans="1:14" ht="12.75">
      <c r="A170" s="95"/>
      <c r="B170" s="82"/>
      <c r="C170" s="96"/>
      <c r="D170" s="96"/>
      <c r="E170" s="96"/>
      <c r="F170" s="96"/>
      <c r="G170" s="96"/>
      <c r="H170" s="96"/>
      <c r="I170" s="96"/>
      <c r="J170" s="96"/>
      <c r="K170" s="96"/>
      <c r="L170" s="96"/>
      <c r="M170" s="96"/>
      <c r="N170" s="97"/>
    </row>
    <row r="171" spans="1:14" ht="12.75">
      <c r="A171" s="95"/>
      <c r="B171" s="182" t="s">
        <v>197</v>
      </c>
      <c r="C171" s="134" t="s">
        <v>134</v>
      </c>
      <c r="D171" s="42"/>
      <c r="E171" s="42"/>
      <c r="F171" s="42"/>
      <c r="G171" s="104"/>
      <c r="H171" s="104"/>
      <c r="I171" s="104"/>
      <c r="J171" s="42"/>
      <c r="K171" s="104"/>
      <c r="L171" s="104"/>
      <c r="M171" s="104"/>
      <c r="N171" s="97"/>
    </row>
    <row r="172" spans="1:14" ht="12.75">
      <c r="A172" s="95"/>
      <c r="B172" s="82"/>
      <c r="C172" s="42"/>
      <c r="D172" s="42"/>
      <c r="E172" s="42"/>
      <c r="F172" s="42"/>
      <c r="H172" s="47"/>
      <c r="I172" s="47"/>
      <c r="J172" s="42"/>
      <c r="K172" s="47" t="s">
        <v>17</v>
      </c>
      <c r="L172" s="42"/>
      <c r="M172" s="47" t="s">
        <v>17</v>
      </c>
      <c r="N172" s="97"/>
    </row>
    <row r="173" spans="1:14" ht="12.75">
      <c r="A173" s="95"/>
      <c r="B173" s="82"/>
      <c r="C173" s="42"/>
      <c r="D173" s="42"/>
      <c r="E173" s="42"/>
      <c r="F173" s="42"/>
      <c r="H173" s="47"/>
      <c r="I173" s="47"/>
      <c r="J173" s="42"/>
      <c r="K173" s="47" t="s">
        <v>19</v>
      </c>
      <c r="L173" s="42"/>
      <c r="M173" s="47" t="s">
        <v>19</v>
      </c>
      <c r="N173" s="97"/>
    </row>
    <row r="174" spans="1:14" ht="12.75">
      <c r="A174" s="95"/>
      <c r="B174" s="82"/>
      <c r="C174" s="42"/>
      <c r="D174" s="42"/>
      <c r="E174" s="42"/>
      <c r="F174" s="42"/>
      <c r="H174" s="47"/>
      <c r="I174" s="47"/>
      <c r="J174" s="42"/>
      <c r="K174" s="49" t="s">
        <v>49</v>
      </c>
      <c r="L174" s="42"/>
      <c r="M174" s="49" t="s">
        <v>21</v>
      </c>
      <c r="N174" s="97"/>
    </row>
    <row r="175" spans="1:14" ht="12.75">
      <c r="A175" s="95"/>
      <c r="B175" s="82"/>
      <c r="C175" s="42"/>
      <c r="D175" s="42"/>
      <c r="E175" s="42"/>
      <c r="F175" s="42"/>
      <c r="H175" s="42"/>
      <c r="I175" s="42"/>
      <c r="J175" s="42"/>
      <c r="K175" s="42"/>
      <c r="L175" s="42"/>
      <c r="M175" s="42"/>
      <c r="N175" s="97"/>
    </row>
    <row r="176" spans="1:14" ht="13.5" thickBot="1">
      <c r="A176" s="95"/>
      <c r="B176" s="82"/>
      <c r="C176" s="42" t="s">
        <v>202</v>
      </c>
      <c r="D176" s="42"/>
      <c r="E176" s="42"/>
      <c r="F176" s="42"/>
      <c r="H176" s="42"/>
      <c r="I176" s="42"/>
      <c r="J176" s="42"/>
      <c r="K176" s="59">
        <f>PL!E37</f>
        <v>712.3659999999991</v>
      </c>
      <c r="L176" s="42"/>
      <c r="M176" s="59">
        <f>PL!K37</f>
        <v>1169.3659999999988</v>
      </c>
      <c r="N176" s="97"/>
    </row>
    <row r="177" spans="1:14" ht="13.5" thickTop="1">
      <c r="A177" s="95"/>
      <c r="B177" s="82"/>
      <c r="C177" s="42"/>
      <c r="D177" s="42"/>
      <c r="E177" s="42"/>
      <c r="F177" s="42"/>
      <c r="H177" s="42"/>
      <c r="I177" s="42"/>
      <c r="J177" s="42"/>
      <c r="K177" s="42"/>
      <c r="L177" s="42"/>
      <c r="M177" s="42"/>
      <c r="N177" s="97"/>
    </row>
    <row r="178" spans="1:14" ht="12.75">
      <c r="A178" s="95"/>
      <c r="B178" s="82"/>
      <c r="C178" s="42" t="s">
        <v>203</v>
      </c>
      <c r="D178" s="42"/>
      <c r="E178" s="42"/>
      <c r="F178" s="42"/>
      <c r="H178" s="42"/>
      <c r="I178" s="42"/>
      <c r="J178" s="42"/>
      <c r="K178" s="42"/>
      <c r="L178" s="42"/>
      <c r="M178" s="42"/>
      <c r="N178" s="97"/>
    </row>
    <row r="179" spans="1:14" ht="12.75">
      <c r="A179" s="95"/>
      <c r="B179" s="82"/>
      <c r="C179" s="42"/>
      <c r="D179" s="42" t="s">
        <v>204</v>
      </c>
      <c r="E179" s="42"/>
      <c r="F179" s="42"/>
      <c r="H179" s="42"/>
      <c r="I179" s="42"/>
      <c r="J179" s="42"/>
      <c r="K179" s="42">
        <f>'BS'!F39</f>
        <v>41145</v>
      </c>
      <c r="L179" s="42"/>
      <c r="M179" s="42">
        <f>K179</f>
        <v>41145</v>
      </c>
      <c r="N179" s="97"/>
    </row>
    <row r="180" spans="1:14" ht="12.75">
      <c r="A180" s="95"/>
      <c r="B180" s="82"/>
      <c r="C180" s="42"/>
      <c r="D180" s="42" t="s">
        <v>205</v>
      </c>
      <c r="E180" s="42"/>
      <c r="F180" s="42"/>
      <c r="H180" s="42"/>
      <c r="I180" s="42"/>
      <c r="J180" s="42"/>
      <c r="K180" s="195">
        <v>0</v>
      </c>
      <c r="L180" s="150"/>
      <c r="M180" s="195">
        <v>0</v>
      </c>
      <c r="N180" s="97"/>
    </row>
    <row r="181" spans="1:14" ht="12.75">
      <c r="A181" s="95"/>
      <c r="B181" s="82"/>
      <c r="C181" s="42"/>
      <c r="D181" s="42" t="s">
        <v>206</v>
      </c>
      <c r="E181" s="42"/>
      <c r="F181" s="42"/>
      <c r="H181" s="42"/>
      <c r="I181" s="42"/>
      <c r="J181" s="42"/>
      <c r="K181" s="42">
        <f>K179+K180</f>
        <v>41145</v>
      </c>
      <c r="L181" s="42"/>
      <c r="M181" s="42">
        <f>M179+M180</f>
        <v>41145</v>
      </c>
      <c r="N181" s="97"/>
    </row>
    <row r="182" spans="1:14" ht="12.75">
      <c r="A182" s="95"/>
      <c r="B182" s="82"/>
      <c r="C182" s="147"/>
      <c r="D182" s="147" t="s">
        <v>207</v>
      </c>
      <c r="E182" s="147"/>
      <c r="F182" s="147"/>
      <c r="H182" s="96"/>
      <c r="I182" s="96"/>
      <c r="J182" s="96"/>
      <c r="K182" s="94">
        <v>-68</v>
      </c>
      <c r="L182" s="96"/>
      <c r="M182" s="94">
        <f>K182</f>
        <v>-68</v>
      </c>
      <c r="N182" s="97"/>
    </row>
    <row r="183" spans="1:14" ht="13.5" thickBot="1">
      <c r="A183" s="95"/>
      <c r="B183" s="82"/>
      <c r="C183" s="147"/>
      <c r="D183" s="147" t="s">
        <v>208</v>
      </c>
      <c r="E183" s="147"/>
      <c r="F183" s="147"/>
      <c r="H183" s="96"/>
      <c r="I183" s="96"/>
      <c r="J183" s="96"/>
      <c r="K183" s="191">
        <f>K181+K182</f>
        <v>41077</v>
      </c>
      <c r="L183" s="96"/>
      <c r="M183" s="191">
        <f>M181+M182</f>
        <v>41077</v>
      </c>
      <c r="N183" s="97"/>
    </row>
    <row r="184" spans="1:14" ht="13.5" thickTop="1">
      <c r="A184" s="95"/>
      <c r="B184" s="82"/>
      <c r="C184" s="166"/>
      <c r="D184" s="166"/>
      <c r="E184" s="166"/>
      <c r="F184" s="166"/>
      <c r="H184" s="96"/>
      <c r="I184" s="96"/>
      <c r="J184" s="96"/>
      <c r="N184" s="97"/>
    </row>
    <row r="185" spans="1:14" ht="13.5" thickBot="1">
      <c r="A185" s="95"/>
      <c r="B185" s="82"/>
      <c r="C185" s="42" t="s">
        <v>135</v>
      </c>
      <c r="D185" s="96"/>
      <c r="E185" s="96"/>
      <c r="F185" s="96"/>
      <c r="H185" s="96"/>
      <c r="I185" s="168"/>
      <c r="J185" s="96"/>
      <c r="K185" s="167">
        <f>+K176/K181*100</f>
        <v>1.7313549641511705</v>
      </c>
      <c r="L185" s="96"/>
      <c r="M185" s="167">
        <f>+M176/M179*100</f>
        <v>2.8420610037671623</v>
      </c>
      <c r="N185" s="97"/>
    </row>
    <row r="186" spans="1:14" ht="13.5" thickTop="1">
      <c r="A186" s="95"/>
      <c r="B186" s="82"/>
      <c r="C186" s="42"/>
      <c r="D186" s="96"/>
      <c r="E186" s="96"/>
      <c r="F186" s="96"/>
      <c r="H186" s="96"/>
      <c r="I186" s="168"/>
      <c r="J186" s="96"/>
      <c r="K186" s="96"/>
      <c r="L186" s="96"/>
      <c r="M186" s="168"/>
      <c r="N186" s="97"/>
    </row>
    <row r="187" spans="1:14" ht="13.5" thickBot="1">
      <c r="A187" s="95"/>
      <c r="B187" s="82"/>
      <c r="C187" s="42" t="s">
        <v>136</v>
      </c>
      <c r="D187" s="96"/>
      <c r="E187" s="96"/>
      <c r="F187" s="96"/>
      <c r="H187" s="96"/>
      <c r="I187" s="168"/>
      <c r="J187" s="96"/>
      <c r="K187" s="167">
        <f>+K176/K183*100</f>
        <v>1.7342210969642355</v>
      </c>
      <c r="L187" s="96"/>
      <c r="M187" s="167">
        <v>2.84</v>
      </c>
      <c r="N187" s="97"/>
    </row>
    <row r="188" spans="1:14" ht="13.5" thickTop="1">
      <c r="A188" s="95"/>
      <c r="B188" s="82"/>
      <c r="C188" s="96"/>
      <c r="D188" s="96"/>
      <c r="E188" s="96"/>
      <c r="F188" s="96"/>
      <c r="G188" s="96"/>
      <c r="H188" s="96"/>
      <c r="I188" s="96"/>
      <c r="J188" s="96"/>
      <c r="K188" s="96"/>
      <c r="L188" s="96"/>
      <c r="M188" s="96"/>
      <c r="N188" s="97"/>
    </row>
    <row r="189" spans="1:14" ht="12.75">
      <c r="A189" s="95"/>
      <c r="B189" s="82"/>
      <c r="C189" s="244" t="s">
        <v>238</v>
      </c>
      <c r="D189" s="244"/>
      <c r="E189" s="244"/>
      <c r="F189" s="244"/>
      <c r="G189" s="244"/>
      <c r="H189" s="244"/>
      <c r="I189" s="244"/>
      <c r="J189" s="244"/>
      <c r="K189" s="244"/>
      <c r="L189" s="244"/>
      <c r="M189" s="244"/>
      <c r="N189" s="97"/>
    </row>
    <row r="190" spans="1:14" ht="12.75">
      <c r="A190" s="95"/>
      <c r="B190" s="82"/>
      <c r="C190" s="244"/>
      <c r="D190" s="244"/>
      <c r="E190" s="244"/>
      <c r="F190" s="244"/>
      <c r="G190" s="244"/>
      <c r="H190" s="244"/>
      <c r="I190" s="244"/>
      <c r="J190" s="244"/>
      <c r="K190" s="244"/>
      <c r="L190" s="244"/>
      <c r="M190" s="244"/>
      <c r="N190" s="97"/>
    </row>
    <row r="191" spans="1:14" ht="12.75">
      <c r="A191" s="95"/>
      <c r="B191" s="82"/>
      <c r="C191" s="96"/>
      <c r="D191" s="96"/>
      <c r="E191" s="96"/>
      <c r="F191" s="96"/>
      <c r="G191" s="96"/>
      <c r="H191" s="96"/>
      <c r="I191" s="96"/>
      <c r="J191" s="96"/>
      <c r="K191" s="256" t="s">
        <v>242</v>
      </c>
      <c r="L191" s="256"/>
      <c r="M191" s="256"/>
      <c r="N191" s="97"/>
    </row>
    <row r="192" spans="1:14" ht="12.75">
      <c r="A192" s="95"/>
      <c r="B192" s="82"/>
      <c r="C192" s="96"/>
      <c r="D192" s="96"/>
      <c r="E192" s="96"/>
      <c r="F192" s="96"/>
      <c r="G192" s="96"/>
      <c r="H192" s="96"/>
      <c r="I192" s="96"/>
      <c r="J192" s="96"/>
      <c r="K192" s="205"/>
      <c r="L192" s="205"/>
      <c r="M192" s="205" t="s">
        <v>232</v>
      </c>
      <c r="N192" s="97"/>
    </row>
    <row r="193" spans="1:14" ht="12.75">
      <c r="A193" s="95"/>
      <c r="B193" s="82"/>
      <c r="C193" s="96"/>
      <c r="D193" s="96"/>
      <c r="E193" s="96"/>
      <c r="F193" s="96"/>
      <c r="G193" s="96"/>
      <c r="H193" s="96"/>
      <c r="I193" s="96"/>
      <c r="J193" s="96"/>
      <c r="K193" s="205" t="s">
        <v>230</v>
      </c>
      <c r="L193" s="205"/>
      <c r="M193" s="205" t="s">
        <v>233</v>
      </c>
      <c r="N193" s="97"/>
    </row>
    <row r="194" spans="1:14" ht="12.75">
      <c r="A194" s="95"/>
      <c r="B194" s="82"/>
      <c r="C194" s="96"/>
      <c r="D194" s="96"/>
      <c r="E194" s="96"/>
      <c r="F194" s="96"/>
      <c r="G194" s="96"/>
      <c r="H194" s="96"/>
      <c r="I194" s="96"/>
      <c r="J194" s="96"/>
      <c r="K194" s="205" t="s">
        <v>231</v>
      </c>
      <c r="L194" s="205"/>
      <c r="M194" s="205" t="s">
        <v>234</v>
      </c>
      <c r="N194" s="97"/>
    </row>
    <row r="195" spans="1:14" ht="12.75">
      <c r="A195" s="95"/>
      <c r="B195" s="82"/>
      <c r="C195" s="96"/>
      <c r="D195" s="96"/>
      <c r="E195" s="96"/>
      <c r="F195" s="96"/>
      <c r="G195" s="96"/>
      <c r="H195" s="96"/>
      <c r="I195" s="96"/>
      <c r="J195" s="96"/>
      <c r="K195" s="204" t="s">
        <v>235</v>
      </c>
      <c r="L195" s="160"/>
      <c r="M195" s="204" t="s">
        <v>235</v>
      </c>
      <c r="N195" s="97"/>
    </row>
    <row r="196" spans="1:14" ht="12.75">
      <c r="A196" s="95"/>
      <c r="B196" s="82"/>
      <c r="C196" s="96"/>
      <c r="D196" s="96"/>
      <c r="E196" s="96"/>
      <c r="F196" s="96"/>
      <c r="G196" s="96"/>
      <c r="H196" s="96"/>
      <c r="I196" s="96"/>
      <c r="J196" s="96"/>
      <c r="K196" s="96"/>
      <c r="L196" s="96"/>
      <c r="M196" s="96"/>
      <c r="N196" s="97"/>
    </row>
    <row r="197" spans="1:14" ht="13.5" thickBot="1">
      <c r="A197" s="95"/>
      <c r="B197" s="82"/>
      <c r="C197" s="96" t="s">
        <v>236</v>
      </c>
      <c r="D197" s="96"/>
      <c r="E197" s="96"/>
      <c r="F197" s="96"/>
      <c r="G197" s="96"/>
      <c r="H197" s="96"/>
      <c r="I197" s="96"/>
      <c r="J197" s="96"/>
      <c r="K197" s="212">
        <v>39781</v>
      </c>
      <c r="L197" s="213"/>
      <c r="M197" s="212">
        <v>19750</v>
      </c>
      <c r="N197" s="97"/>
    </row>
    <row r="198" spans="1:14" ht="13.5" thickTop="1">
      <c r="A198" s="95"/>
      <c r="B198" s="82"/>
      <c r="C198" s="96"/>
      <c r="D198" s="96"/>
      <c r="E198" s="96"/>
      <c r="F198" s="96"/>
      <c r="G198" s="96"/>
      <c r="H198" s="96"/>
      <c r="I198" s="96"/>
      <c r="J198" s="96"/>
      <c r="K198" s="213"/>
      <c r="L198" s="213"/>
      <c r="M198" s="213"/>
      <c r="N198" s="97"/>
    </row>
    <row r="199" spans="1:14" ht="12.75">
      <c r="A199" s="95"/>
      <c r="B199" s="82"/>
      <c r="C199" s="255" t="s">
        <v>237</v>
      </c>
      <c r="D199" s="255"/>
      <c r="E199" s="255"/>
      <c r="F199" s="255"/>
      <c r="G199" s="255"/>
      <c r="H199" s="255"/>
      <c r="I199" s="255"/>
      <c r="J199" s="96"/>
      <c r="K199" s="213"/>
      <c r="L199" s="213"/>
      <c r="M199" s="213"/>
      <c r="N199" s="97"/>
    </row>
    <row r="200" spans="1:14" ht="13.5" thickBot="1">
      <c r="A200" s="95"/>
      <c r="B200" s="82"/>
      <c r="C200" s="255"/>
      <c r="D200" s="255"/>
      <c r="E200" s="255"/>
      <c r="F200" s="255"/>
      <c r="G200" s="255"/>
      <c r="H200" s="255"/>
      <c r="I200" s="255"/>
      <c r="J200" s="96"/>
      <c r="K200" s="212">
        <v>40035</v>
      </c>
      <c r="L200" s="213"/>
      <c r="M200" s="212">
        <v>20004</v>
      </c>
      <c r="N200" s="97"/>
    </row>
    <row r="201" spans="1:14" ht="13.5" thickTop="1">
      <c r="A201" s="95"/>
      <c r="B201" s="82"/>
      <c r="C201" s="96"/>
      <c r="D201" s="96"/>
      <c r="E201" s="96"/>
      <c r="F201" s="96"/>
      <c r="G201" s="96"/>
      <c r="H201" s="96"/>
      <c r="I201" s="96"/>
      <c r="J201" s="96"/>
      <c r="K201" s="213"/>
      <c r="L201" s="213"/>
      <c r="M201" s="213"/>
      <c r="N201" s="97"/>
    </row>
    <row r="202" spans="1:14" ht="12.75">
      <c r="A202" s="95"/>
      <c r="B202" s="82"/>
      <c r="C202" s="96"/>
      <c r="D202" s="96"/>
      <c r="E202" s="96"/>
      <c r="F202" s="96"/>
      <c r="G202" s="96"/>
      <c r="H202" s="96"/>
      <c r="I202" s="96"/>
      <c r="J202" s="96"/>
      <c r="K202" s="96"/>
      <c r="L202" s="96"/>
      <c r="M202" s="96"/>
      <c r="N202" s="97"/>
    </row>
    <row r="203" spans="1:14" ht="12.75">
      <c r="A203" s="95"/>
      <c r="B203" s="82"/>
      <c r="C203" s="96"/>
      <c r="D203" s="96"/>
      <c r="E203" s="96"/>
      <c r="F203" s="96"/>
      <c r="G203" s="96"/>
      <c r="H203" s="96"/>
      <c r="I203" s="96"/>
      <c r="J203" s="96"/>
      <c r="K203" s="96"/>
      <c r="L203" s="96"/>
      <c r="M203" s="96"/>
      <c r="N203" s="97"/>
    </row>
    <row r="204" spans="1:14" ht="12.75">
      <c r="A204" s="95"/>
      <c r="B204" s="82"/>
      <c r="C204" s="96"/>
      <c r="D204" s="96"/>
      <c r="E204" s="96"/>
      <c r="F204" s="96"/>
      <c r="G204" s="96"/>
      <c r="H204" s="96"/>
      <c r="I204" s="96"/>
      <c r="J204" s="96"/>
      <c r="K204" s="96"/>
      <c r="L204" s="96"/>
      <c r="M204" s="96"/>
      <c r="N204" s="97"/>
    </row>
    <row r="205" spans="1:14" ht="12.75">
      <c r="A205" s="95"/>
      <c r="B205" s="82"/>
      <c r="C205" s="96"/>
      <c r="D205" s="96"/>
      <c r="E205" s="96"/>
      <c r="F205" s="96"/>
      <c r="G205" s="96"/>
      <c r="H205" s="96"/>
      <c r="I205" s="96"/>
      <c r="J205" s="96"/>
      <c r="K205" s="96"/>
      <c r="L205" s="96"/>
      <c r="M205" s="96"/>
      <c r="N205" s="97"/>
    </row>
    <row r="206" spans="1:14" ht="12.75">
      <c r="A206" s="95"/>
      <c r="B206" s="183" t="s">
        <v>2</v>
      </c>
      <c r="C206" s="96"/>
      <c r="D206" s="96"/>
      <c r="E206" s="96"/>
      <c r="F206" s="96"/>
      <c r="G206" s="96"/>
      <c r="H206" s="96"/>
      <c r="I206" s="96"/>
      <c r="J206" s="96"/>
      <c r="K206" s="96"/>
      <c r="L206" s="96"/>
      <c r="M206" s="96"/>
      <c r="N206" s="97"/>
    </row>
    <row r="207" spans="1:14" ht="12.75">
      <c r="A207" s="95"/>
      <c r="B207" s="184"/>
      <c r="C207" s="96"/>
      <c r="D207" s="96"/>
      <c r="E207" s="96"/>
      <c r="F207" s="96"/>
      <c r="G207" s="96"/>
      <c r="H207" s="96"/>
      <c r="I207" s="96"/>
      <c r="J207" s="96"/>
      <c r="K207" s="96"/>
      <c r="L207" s="96"/>
      <c r="M207" s="96"/>
      <c r="N207" s="97"/>
    </row>
    <row r="208" spans="1:14" ht="12.75">
      <c r="A208" s="95"/>
      <c r="B208" s="184"/>
      <c r="C208" s="96"/>
      <c r="D208" s="96"/>
      <c r="E208" s="96"/>
      <c r="F208" s="96"/>
      <c r="G208" s="96"/>
      <c r="H208" s="96"/>
      <c r="I208" s="96"/>
      <c r="J208" s="96"/>
      <c r="K208" s="96"/>
      <c r="L208" s="96"/>
      <c r="M208" s="96"/>
      <c r="N208" s="97"/>
    </row>
    <row r="209" spans="1:14" ht="12.75">
      <c r="A209" s="95"/>
      <c r="B209" s="184"/>
      <c r="C209" s="96"/>
      <c r="D209" s="96"/>
      <c r="E209" s="96"/>
      <c r="F209" s="96"/>
      <c r="G209" s="96"/>
      <c r="H209" s="96"/>
      <c r="I209" s="96"/>
      <c r="J209" s="96"/>
      <c r="K209" s="96"/>
      <c r="L209" s="96"/>
      <c r="M209" s="96"/>
      <c r="N209" s="97"/>
    </row>
    <row r="210" spans="1:14" ht="12.75">
      <c r="A210" s="95"/>
      <c r="B210" s="184"/>
      <c r="C210" s="96"/>
      <c r="D210" s="96"/>
      <c r="E210" s="96"/>
      <c r="F210" s="96"/>
      <c r="G210" s="96"/>
      <c r="H210" s="96"/>
      <c r="I210" s="96"/>
      <c r="J210" s="96"/>
      <c r="K210" s="96"/>
      <c r="L210" s="96"/>
      <c r="M210" s="96"/>
      <c r="N210" s="97"/>
    </row>
    <row r="211" spans="1:14" ht="12.75">
      <c r="A211" s="95"/>
      <c r="B211" s="184" t="s">
        <v>151</v>
      </c>
      <c r="C211" s="96"/>
      <c r="D211" s="96"/>
      <c r="E211" s="96"/>
      <c r="F211" s="96"/>
      <c r="G211" s="96"/>
      <c r="H211" s="96"/>
      <c r="I211" s="96"/>
      <c r="J211" s="96"/>
      <c r="K211" s="96"/>
      <c r="L211" s="96"/>
      <c r="M211" s="96"/>
      <c r="N211" s="97"/>
    </row>
    <row r="212" spans="1:14" ht="12.75">
      <c r="A212" s="95"/>
      <c r="B212" s="184" t="s">
        <v>3</v>
      </c>
      <c r="C212" s="96"/>
      <c r="D212" s="96"/>
      <c r="E212" s="96"/>
      <c r="F212" s="96"/>
      <c r="G212" s="96"/>
      <c r="H212" s="96"/>
      <c r="I212" s="96"/>
      <c r="J212" s="96"/>
      <c r="K212" s="96"/>
      <c r="L212" s="96"/>
      <c r="M212" s="96"/>
      <c r="N212" s="97"/>
    </row>
    <row r="213" spans="1:14" ht="12.75">
      <c r="A213" s="95"/>
      <c r="B213" s="184" t="s">
        <v>4</v>
      </c>
      <c r="C213" s="96"/>
      <c r="D213" s="96"/>
      <c r="E213" s="96"/>
      <c r="F213" s="96"/>
      <c r="G213" s="96"/>
      <c r="H213" s="96"/>
      <c r="I213" s="96"/>
      <c r="J213" s="96"/>
      <c r="K213" s="96"/>
      <c r="L213" s="96"/>
      <c r="M213" s="96"/>
      <c r="N213" s="97"/>
    </row>
    <row r="214" spans="1:14" ht="12.75">
      <c r="A214" s="95"/>
      <c r="B214" s="184"/>
      <c r="C214" s="96"/>
      <c r="D214" s="96"/>
      <c r="E214" s="96"/>
      <c r="F214" s="96"/>
      <c r="G214" s="96"/>
      <c r="H214" s="96"/>
      <c r="I214" s="96"/>
      <c r="J214" s="96"/>
      <c r="K214" s="96"/>
      <c r="L214" s="96"/>
      <c r="M214" s="96"/>
      <c r="N214" s="97"/>
    </row>
    <row r="215" spans="1:14" ht="12.75">
      <c r="A215" s="95"/>
      <c r="B215" s="184" t="s">
        <v>5</v>
      </c>
      <c r="C215" s="96"/>
      <c r="D215" s="96"/>
      <c r="E215" s="96"/>
      <c r="F215" s="96"/>
      <c r="G215" s="96"/>
      <c r="H215" s="96"/>
      <c r="I215" s="96"/>
      <c r="J215" s="96"/>
      <c r="K215" s="96"/>
      <c r="L215" s="96"/>
      <c r="M215" s="96"/>
      <c r="N215" s="97"/>
    </row>
    <row r="216" spans="1:14" ht="12.75">
      <c r="A216" s="95"/>
      <c r="B216" s="185" t="s">
        <v>251</v>
      </c>
      <c r="C216" s="96"/>
      <c r="D216" s="96"/>
      <c r="E216" s="96"/>
      <c r="F216" s="96"/>
      <c r="G216" s="96"/>
      <c r="H216" s="96"/>
      <c r="I216" s="96"/>
      <c r="J216" s="96"/>
      <c r="K216" s="96"/>
      <c r="L216" s="96"/>
      <c r="M216" s="96"/>
      <c r="N216" s="97"/>
    </row>
    <row r="217" spans="1:14" ht="13.5" thickBot="1">
      <c r="A217" s="99"/>
      <c r="B217" s="156"/>
      <c r="C217" s="101"/>
      <c r="D217" s="101"/>
      <c r="E217" s="101"/>
      <c r="F217" s="101"/>
      <c r="G217" s="101"/>
      <c r="H217" s="101"/>
      <c r="I217" s="101"/>
      <c r="J217" s="101"/>
      <c r="K217" s="101"/>
      <c r="L217" s="101"/>
      <c r="M217" s="101"/>
      <c r="N217" s="102"/>
    </row>
    <row r="218" ht="13.5" thickTop="1"/>
  </sheetData>
  <sheetProtection password="EF25" sheet="1" objects="1" scenarios="1"/>
  <mergeCells count="24">
    <mergeCell ref="C73:M75"/>
    <mergeCell ref="C16:M19"/>
    <mergeCell ref="K22:M22"/>
    <mergeCell ref="K21:M21"/>
    <mergeCell ref="C39:M40"/>
    <mergeCell ref="C60:M61"/>
    <mergeCell ref="C65:M66"/>
    <mergeCell ref="C69:M70"/>
    <mergeCell ref="C51:M52"/>
    <mergeCell ref="C43:M44"/>
    <mergeCell ref="A7:N7"/>
    <mergeCell ref="K4:M4"/>
    <mergeCell ref="K5:M5"/>
    <mergeCell ref="C12:M14"/>
    <mergeCell ref="C47:M48"/>
    <mergeCell ref="C189:M190"/>
    <mergeCell ref="C199:I200"/>
    <mergeCell ref="K191:M191"/>
    <mergeCell ref="C161:M162"/>
    <mergeCell ref="C126:M127"/>
    <mergeCell ref="C106:M107"/>
    <mergeCell ref="C98:M100"/>
    <mergeCell ref="C103:M104"/>
    <mergeCell ref="C91:M95"/>
  </mergeCells>
  <printOptions/>
  <pageMargins left="0.9" right="0.25" top="1" bottom="1" header="0.5" footer="0.75"/>
  <pageSetup horizontalDpi="300" verticalDpi="300" orientation="portrait" paperSize="9" scale="84" r:id="rId2"/>
  <rowBreaks count="3" manualBreakCount="3">
    <brk id="62" max="255" man="1"/>
    <brk id="110" max="13" man="1"/>
    <brk id="1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cp:lastModifiedBy>
  <cp:lastPrinted>2003-02-25T22:14:16Z</cp:lastPrinted>
  <dcterms:created xsi:type="dcterms:W3CDTF">1998-01-21T03:55:38Z</dcterms:created>
  <dcterms:modified xsi:type="dcterms:W3CDTF">2003-02-25T22:20:27Z</dcterms:modified>
  <cp:category/>
  <cp:version/>
  <cp:contentType/>
  <cp:contentStatus/>
</cp:coreProperties>
</file>